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culator Georgia" sheetId="1" r:id="rId4"/>
    <sheet state="visible" name="Priority mail" sheetId="2" r:id="rId5"/>
    <sheet state="visible" name="Landmark" sheetId="3" r:id="rId6"/>
    <sheet state="visible" name="Fedex express" sheetId="4" r:id="rId7"/>
    <sheet state="visible" name="Domestic flat rate boxes USPS" sheetId="5" r:id="rId8"/>
    <sheet state="visible" name="USPS_REGIONAL" sheetId="6" r:id="rId9"/>
    <sheet state="hidden" name="Boxette+USPS" sheetId="7" r:id="rId10"/>
    <sheet state="hidden" name="Cubic" sheetId="8" r:id="rId11"/>
    <sheet state="hidden" name="Priority mail international" sheetId="9" r:id="rId12"/>
    <sheet state="hidden" name="Priority mail Canada" sheetId="10" r:id="rId13"/>
    <sheet state="visible" name="First class domestic" sheetId="11" r:id="rId14"/>
    <sheet state="visible" name="FCDMAIL" sheetId="12" r:id="rId15"/>
    <sheet state="visible" name="FCD" sheetId="13" r:id="rId16"/>
    <sheet state="hidden" name="International zones 1" sheetId="14" r:id="rId17"/>
    <sheet state="visible" name="Domestic Zones" sheetId="15" r:id="rId18"/>
    <sheet state="hidden" name="First class international" sheetId="16" r:id="rId19"/>
    <sheet state="visible" name="PM" sheetId="17" r:id="rId20"/>
  </sheets>
  <definedNames>
    <definedName name="Data">'Priority mail'!$D$6:$M$76</definedName>
    <definedName name="data2">'Priority mail'!$A$81:$J$112</definedName>
  </definedNames>
  <calcPr/>
</workbook>
</file>

<file path=xl/sharedStrings.xml><?xml version="1.0" encoding="utf-8"?>
<sst xmlns="http://schemas.openxmlformats.org/spreadsheetml/2006/main" count="1802" uniqueCount="929">
  <si>
    <t>USA(Только для США)</t>
  </si>
  <si>
    <t>Страна получатель</t>
  </si>
  <si>
    <t>EU(если клиент хочет отправить в Эвро-союз)</t>
  </si>
  <si>
    <t>Rest of the world(Все страны кроме США, ЕС, Британии)</t>
  </si>
  <si>
    <t>Great Britain(только для Британии)</t>
  </si>
  <si>
    <t>Delivery calculator</t>
  </si>
  <si>
    <t>Weight (kg)</t>
  </si>
  <si>
    <t>Вес</t>
  </si>
  <si>
    <t>Country</t>
  </si>
  <si>
    <t>CZECH REPUBLIC</t>
  </si>
  <si>
    <t>AUSTRALIA</t>
  </si>
  <si>
    <t>Great Britain</t>
  </si>
  <si>
    <t>State</t>
  </si>
  <si>
    <t>Delaware</t>
  </si>
  <si>
    <t>Штат</t>
  </si>
  <si>
    <t>Length (IN)</t>
  </si>
  <si>
    <t>Длина (в инчах (но на сайте клиент вводит в см)</t>
  </si>
  <si>
    <t>Length (cm)</t>
  </si>
  <si>
    <t>Длина (в см)</t>
  </si>
  <si>
    <t>Height (IN)</t>
  </si>
  <si>
    <t>Высота</t>
  </si>
  <si>
    <t>Height (CM)</t>
  </si>
  <si>
    <t>Width (IN)</t>
  </si>
  <si>
    <t>Ширина</t>
  </si>
  <si>
    <t>Width (cm)</t>
  </si>
  <si>
    <t>Value (EUR)</t>
  </si>
  <si>
    <t>Стоимость посылки в Эврах</t>
  </si>
  <si>
    <t>Value (USD)</t>
  </si>
  <si>
    <t>Weight (LB)</t>
  </si>
  <si>
    <t>Формула</t>
  </si>
  <si>
    <t>Weight (OZ)</t>
  </si>
  <si>
    <t>Zone</t>
  </si>
  <si>
    <t>Rounded weight</t>
  </si>
  <si>
    <t>USPS priority rate</t>
  </si>
  <si>
    <t>USPS priority Flat rate</t>
  </si>
  <si>
    <t>Landmark</t>
  </si>
  <si>
    <t>USPS first class rate</t>
  </si>
  <si>
    <t>Profit per kg</t>
  </si>
  <si>
    <t>Фиксированное значение</t>
  </si>
  <si>
    <t>USPS priority Cubic</t>
  </si>
  <si>
    <t>NA</t>
  </si>
  <si>
    <t>Эту службу на сегодня не используем</t>
  </si>
  <si>
    <t>Minimum profit</t>
  </si>
  <si>
    <t>Fedex express second day</t>
  </si>
  <si>
    <t>Air Price per kg</t>
  </si>
  <si>
    <t>Fedex express saver</t>
  </si>
  <si>
    <t>Poly bag</t>
  </si>
  <si>
    <t>Airport release</t>
  </si>
  <si>
    <t>Local airport fee</t>
  </si>
  <si>
    <t>Carrier tender</t>
  </si>
  <si>
    <t>Customs clearance</t>
  </si>
  <si>
    <t>Ratio</t>
  </si>
  <si>
    <t>Fedex Margin</t>
  </si>
  <si>
    <t>Delivery Package</t>
  </si>
  <si>
    <t>Overall delivery price</t>
  </si>
  <si>
    <t>Выводим для клиента как стоимость доставки через USPS</t>
  </si>
  <si>
    <t>Delivery price DDU</t>
  </si>
  <si>
    <t>Эта стоимость доставки, когда налоги оплачивает получатель посылки</t>
  </si>
  <si>
    <t>Delivery by Fedex express</t>
  </si>
  <si>
    <t>Выводим для клиента как стоимость доставки через Fedex</t>
  </si>
  <si>
    <t>Delivery price DDP</t>
  </si>
  <si>
    <t>Эта стоимость доставки,когда налоги оплачивает отправитель</t>
  </si>
  <si>
    <t>для этих стран такой тип доставки не доступен</t>
  </si>
  <si>
    <t xml:space="preserve">Return to online store / shipping to Amazon </t>
  </si>
  <si>
    <t>Weight Lb (not over)</t>
  </si>
  <si>
    <t>Weight KG (not over)</t>
  </si>
  <si>
    <t>Rounded</t>
  </si>
  <si>
    <t>Higher</t>
  </si>
  <si>
    <t>Delivery rate:</t>
  </si>
  <si>
    <t>2021_MaxiPak Scan_Ex EMC_EUR</t>
  </si>
  <si>
    <t>Rates valid from January 1st until October 31, 2021</t>
  </si>
  <si>
    <t>Prices in EUR</t>
  </si>
  <si>
    <t>Ex EMC</t>
  </si>
  <si>
    <t>Weightband in KG</t>
  </si>
  <si>
    <t>Fuel Surcharge included</t>
  </si>
  <si>
    <t>Dimensional weights can be applied</t>
  </si>
  <si>
    <t>Peak surcharges can be applied, respecting a one month's notice period</t>
  </si>
  <si>
    <t>When DDU is used, local charges may apply</t>
  </si>
  <si>
    <t>Undeliverable parcels are charged at price of forward parcel</t>
  </si>
  <si>
    <t>We reserve the right to change the rates at any time to reflect cost or FX changes, respecting a one month's notice period</t>
  </si>
  <si>
    <t>COVID sucharges/per kg (listed in column D) are not included in the weight break charges, and subject to change with immediate effect</t>
  </si>
  <si>
    <t>A 3.95% DDP admin fee will be applied to all duty &amp; tax invoices</t>
  </si>
  <si>
    <t>COUNTRY</t>
  </si>
  <si>
    <t>COVID</t>
  </si>
  <si>
    <t>PRICES</t>
  </si>
  <si>
    <t>NAME</t>
  </si>
  <si>
    <t>ISO</t>
  </si>
  <si>
    <t>EUR/KG</t>
  </si>
  <si>
    <t>AUSTRIA</t>
  </si>
  <si>
    <t>AT</t>
  </si>
  <si>
    <t>BELGIUM</t>
  </si>
  <si>
    <t>BE</t>
  </si>
  <si>
    <t>BULGARIA</t>
  </si>
  <si>
    <t>BG</t>
  </si>
  <si>
    <t>CROATIA</t>
  </si>
  <si>
    <t>HR</t>
  </si>
  <si>
    <t>CYPRUS</t>
  </si>
  <si>
    <t>CY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</si>
  <si>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</si>
  <si>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</si>
  <si>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</si>
  <si>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</si>
  <si>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</si>
  <si>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</si>
  <si>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</si>
  <si>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</si>
  <si>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</si>
  <si>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</si>
  <si>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</si>
  <si>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</si>
  <si>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</si>
  <si>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HUNGARY</t>
  </si>
  <si>
    <t>HU</t>
  </si>
  <si>
    <t>IRELAND</t>
  </si>
  <si>
    <t>IE</t>
  </si>
  <si>
    <t>ITALY</t>
  </si>
  <si>
    <t>IT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</si>
  <si>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</si>
  <si>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</si>
  <si>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</si>
  <si>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</si>
  <si>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</si>
  <si>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</si>
  <si>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</si>
  <si>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</si>
  <si>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</si>
  <si>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</si>
  <si>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</si>
  <si>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</si>
  <si>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</si>
  <si>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</si>
  <si>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</si>
  <si>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</si>
  <si>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</si>
  <si>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</si>
  <si>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</si>
  <si>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</si>
  <si>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</si>
  <si>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</si>
  <si>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</si>
  <si>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</si>
  <si>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GREAT BRITAIN</t>
  </si>
  <si>
    <t>GB</t>
  </si>
  <si>
    <t>AU</t>
  </si>
  <si>
    <t>CANADA</t>
  </si>
  <si>
    <t>CA</t>
  </si>
  <si>
    <t>US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</si>
  <si>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</si>
  <si>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</si>
  <si>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</si>
  <si>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</si>
  <si>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</si>
  <si>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</si>
  <si>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</si>
  <si>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</si>
  <si>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ANGOLA</t>
  </si>
  <si>
    <t>AO</t>
  </si>
  <si>
    <t>ANGUILLA</t>
  </si>
  <si>
    <t>AI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</si>
  <si>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</si>
  <si>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</si>
  <si>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</si>
  <si>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</si>
  <si>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</si>
  <si>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</si>
  <si>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</si>
  <si>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</si>
  <si>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</si>
  <si>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</si>
  <si>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</si>
  <si>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</si>
  <si>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</si>
  <si>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</si>
  <si>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</si>
  <si>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</si>
  <si>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</si>
  <si>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</si>
  <si>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</si>
  <si>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</si>
  <si>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BELIZE</t>
  </si>
  <si>
    <t>BZ</t>
  </si>
  <si>
    <t>BENIN</t>
  </si>
  <si>
    <t>BJ</t>
  </si>
  <si>
    <t>BERMUDA</t>
  </si>
  <si>
    <t>BM</t>
  </si>
  <si>
    <t>BOLIVIA</t>
  </si>
  <si>
    <t>BO</t>
  </si>
  <si>
    <t>BONAIRE, SAINT EUSTATIUS AND SABA</t>
  </si>
  <si>
    <t>BQ</t>
  </si>
  <si>
    <t>BOSNIA AND HERZEGOVINA</t>
  </si>
  <si>
    <t>BA</t>
  </si>
  <si>
    <t>BOTSWANA</t>
  </si>
  <si>
    <t>BW</t>
  </si>
  <si>
    <t>BRAZIL</t>
  </si>
  <si>
    <t>BR</t>
  </si>
  <si>
    <t>BRUNEI DARUSSALAM</t>
  </si>
  <si>
    <t>BN</t>
  </si>
  <si>
    <t>BURKINA FASO</t>
  </si>
  <si>
    <t>BF</t>
  </si>
  <si>
    <t>BURUNDI</t>
  </si>
  <si>
    <t>BI</t>
  </si>
  <si>
    <t>BHUTAN</t>
  </si>
  <si>
    <t>BT</t>
  </si>
  <si>
    <t>CAMBODIA</t>
  </si>
  <si>
    <t>KH</t>
  </si>
  <si>
    <t>CAMEROON</t>
  </si>
  <si>
    <t>CM</t>
  </si>
  <si>
    <t>CANARY ISLANDS</t>
  </si>
  <si>
    <t>IC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</si>
  <si>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</si>
  <si>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</si>
  <si>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</si>
  <si>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</si>
  <si>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</si>
  <si>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</si>
  <si>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</si>
  <si>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</si>
  <si>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</si>
  <si>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</si>
  <si>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</si>
  <si>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</si>
  <si>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</si>
  <si>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</si>
  <si>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</si>
  <si>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</si>
  <si>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</si>
  <si>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</si>
  <si>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t>CONGO. THE DEMOCRATIC REPUBLIC OF THE</t>
  </si>
  <si>
    <t>CD</t>
  </si>
  <si>
    <t>COOK ISLANDS</t>
  </si>
  <si>
    <t>CK</t>
  </si>
  <si>
    <t>COSTA RICA</t>
  </si>
  <si>
    <t>CR</t>
  </si>
  <si>
    <t>CUBA</t>
  </si>
  <si>
    <t>CU</t>
  </si>
  <si>
    <t>CURAÇAO</t>
  </si>
  <si>
    <t>CW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</si>
  <si>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</si>
  <si>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</si>
  <si>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</si>
  <si>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</si>
  <si>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</si>
  <si>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</si>
  <si>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</si>
  <si>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</si>
  <si>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</si>
  <si>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</si>
  <si>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</si>
  <si>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</si>
  <si>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</si>
  <si>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</si>
  <si>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</si>
  <si>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</si>
  <si>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ETHIOPIA</t>
  </si>
  <si>
    <t>ET</t>
  </si>
  <si>
    <t>FALKLAND ISLANDS</t>
  </si>
  <si>
    <t>FK</t>
  </si>
  <si>
    <t>FAROE ISLANDS</t>
  </si>
  <si>
    <t>FO</t>
  </si>
  <si>
    <t>FIJI</t>
  </si>
  <si>
    <t>FJ</t>
  </si>
  <si>
    <t>FRENCH GUIANA</t>
  </si>
  <si>
    <t>GF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</si>
  <si>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</si>
  <si>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</si>
  <si>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</si>
  <si>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</si>
  <si>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</si>
  <si>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</si>
  <si>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</si>
  <si>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</si>
  <si>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GHANA</t>
  </si>
  <si>
    <t>GH</t>
  </si>
  <si>
    <t>GIBRALTAR</t>
  </si>
  <si>
    <t>GI</t>
  </si>
  <si>
    <t>GREENLAND</t>
  </si>
  <si>
    <t>GL</t>
  </si>
  <si>
    <t>GRENADA</t>
  </si>
  <si>
    <t>GD</t>
  </si>
  <si>
    <t>GUADELOUPE</t>
  </si>
  <si>
    <t>GP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</si>
  <si>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</si>
  <si>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</si>
  <si>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</si>
  <si>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</si>
  <si>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</si>
  <si>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</si>
  <si>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</si>
  <si>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</si>
  <si>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</si>
  <si>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</si>
  <si>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</si>
  <si>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</si>
  <si>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</si>
  <si>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</si>
  <si>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HONG-KONG</t>
  </si>
  <si>
    <t>HK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</si>
  <si>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</si>
  <si>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</si>
  <si>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</si>
  <si>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</si>
  <si>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</si>
  <si>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</si>
  <si>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</si>
  <si>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</si>
  <si>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</si>
  <si>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</si>
  <si>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ISLE OF MAN</t>
  </si>
  <si>
    <t>IM</t>
  </si>
  <si>
    <t>ISRAEL</t>
  </si>
  <si>
    <t>IL</t>
  </si>
  <si>
    <t>IVORY COAST</t>
  </si>
  <si>
    <t>CI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</si>
  <si>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</si>
  <si>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</si>
  <si>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</si>
  <si>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</si>
  <si>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</si>
  <si>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</si>
  <si>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</si>
  <si>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</si>
  <si>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</si>
  <si>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</si>
  <si>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</si>
  <si>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</si>
  <si>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</si>
  <si>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</si>
  <si>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(SOUTH)</t>
  </si>
  <si>
    <t>KR</t>
  </si>
  <si>
    <t>KOSOVO</t>
  </si>
  <si>
    <t>XZ</t>
  </si>
  <si>
    <t>KUWAIT</t>
  </si>
  <si>
    <t>KW</t>
  </si>
  <si>
    <t>KYRGYZSTAN</t>
  </si>
  <si>
    <t>KG</t>
  </si>
  <si>
    <t>LAO. PEOPLE'S DEMOCRATIC REPUBLIC</t>
  </si>
  <si>
    <t>LA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</si>
  <si>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</si>
  <si>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</si>
  <si>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</si>
  <si>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</si>
  <si>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</si>
  <si>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</si>
  <si>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</si>
  <si>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</si>
  <si>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</si>
  <si>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</si>
  <si>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MACAO</t>
  </si>
  <si>
    <t>MO</t>
  </si>
  <si>
    <t>MACEDONIA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</si>
  <si>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</si>
  <si>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</si>
  <si>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</si>
  <si>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</si>
  <si>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</si>
  <si>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</si>
  <si>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</si>
  <si>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</si>
  <si>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</si>
  <si>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</si>
  <si>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</si>
  <si>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</si>
  <si>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</si>
  <si>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</si>
  <si>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</si>
  <si>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</si>
  <si>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</si>
  <si>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</si>
  <si>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</si>
  <si>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</si>
  <si>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</si>
  <si>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</si>
  <si>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</si>
  <si>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</si>
  <si>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</si>
  <si>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</si>
  <si>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</si>
  <si>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</si>
  <si>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</si>
  <si>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</si>
  <si>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</si>
  <si>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</si>
  <si>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</si>
  <si>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</si>
  <si>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</si>
  <si>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</si>
  <si>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NEPAL</t>
  </si>
  <si>
    <t>NP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</si>
  <si>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</si>
  <si>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</si>
  <si>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</si>
  <si>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</si>
  <si>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</si>
  <si>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</si>
  <si>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</si>
  <si>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</si>
  <si>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</si>
  <si>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</si>
  <si>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NORWAY</t>
  </si>
  <si>
    <t>NO</t>
  </si>
  <si>
    <t>OMAN</t>
  </si>
  <si>
    <t>OM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</si>
  <si>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</si>
  <si>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</si>
  <si>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</si>
  <si>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</si>
  <si>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</si>
  <si>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</si>
  <si>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</si>
  <si>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</si>
  <si>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</si>
  <si>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</si>
  <si>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</si>
  <si>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</si>
  <si>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PUERTO RICO</t>
  </si>
  <si>
    <t>PR</t>
  </si>
  <si>
    <t>QATAR</t>
  </si>
  <si>
    <t>QA</t>
  </si>
  <si>
    <t>REUNION</t>
  </si>
  <si>
    <t>RE</t>
  </si>
  <si>
    <t>RUSSIA</t>
  </si>
  <si>
    <t>RU</t>
  </si>
  <si>
    <t>RWANDA</t>
  </si>
  <si>
    <t>RW</t>
  </si>
  <si>
    <t>SAINT KITTS AND NEVIS</t>
  </si>
  <si>
    <t>KN</t>
  </si>
  <si>
    <t>SAINT LUCIA</t>
  </si>
  <si>
    <t>LC</t>
  </si>
  <si>
    <t>SAINT MARTIN</t>
  </si>
  <si>
    <t>SX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</si>
  <si>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</si>
  <si>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</si>
  <si>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</si>
  <si>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</si>
  <si>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</si>
  <si>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</si>
  <si>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</si>
  <si>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</si>
  <si>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</si>
  <si>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</si>
  <si>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</si>
  <si>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</si>
  <si>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</si>
  <si>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</si>
  <si>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</si>
  <si>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</si>
  <si>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</si>
  <si>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</si>
  <si>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</si>
  <si>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</si>
  <si>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</si>
  <si>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</si>
  <si>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SOLOMON ISLANDS</t>
  </si>
  <si>
    <t>SB</t>
  </si>
  <si>
    <t>SOUTH AFRICA</t>
  </si>
  <si>
    <t>ZA</t>
  </si>
  <si>
    <t>SRI LANKA</t>
  </si>
  <si>
    <t>LK</t>
  </si>
  <si>
    <t>SUDAN</t>
  </si>
  <si>
    <t>SD</t>
  </si>
  <si>
    <t>SURINAME</t>
  </si>
  <si>
    <t>SR</t>
  </si>
  <si>
    <t>SWAZILAND</t>
  </si>
  <si>
    <t>SZ</t>
  </si>
  <si>
    <t>SWITZERLAND</t>
  </si>
  <si>
    <t>CH</t>
  </si>
  <si>
    <t>TAIWAN. PROVINCE OF CHINA</t>
  </si>
  <si>
    <t>TW</t>
  </si>
  <si>
    <t>TAJIKISTAN</t>
  </si>
  <si>
    <t>TJ</t>
  </si>
  <si>
    <t>TANZANIA. UNITED REPUBLIC OF</t>
  </si>
  <si>
    <t>TZ</t>
  </si>
  <si>
    <t>THAILAND</t>
  </si>
  <si>
    <t>TH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</si>
  <si>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</si>
  <si>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</si>
  <si>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</si>
  <si>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</si>
  <si>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</si>
  <si>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</si>
  <si>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</si>
  <si>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</si>
  <si>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</si>
  <si>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</si>
  <si>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</si>
  <si>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</si>
  <si>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UGANDA</t>
  </si>
  <si>
    <t>UG</t>
  </si>
  <si>
    <t>UKRAINE</t>
  </si>
  <si>
    <t>UA</t>
  </si>
  <si>
    <t>UNITED ARAB EMIRATES</t>
  </si>
  <si>
    <t>AE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</si>
  <si>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</si>
  <si>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</si>
  <si>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</si>
  <si>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</si>
  <si>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</si>
  <si>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</si>
  <si>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</si>
  <si>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</si>
  <si>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 NAM</t>
  </si>
  <si>
    <t>VN</t>
  </si>
  <si>
    <t>VIRGIN ISLANDS. BRITISH</t>
  </si>
  <si>
    <t>VG</t>
  </si>
  <si>
    <t>WALLIS AND FUTUNA</t>
  </si>
  <si>
    <t>WF</t>
  </si>
  <si>
    <t>ZAMBIA</t>
  </si>
  <si>
    <t>ZM</t>
  </si>
  <si>
    <t>ZIMBABWE</t>
  </si>
  <si>
    <t>ZW</t>
  </si>
  <si>
    <t>REW</t>
  </si>
  <si>
    <t>EU</t>
  </si>
  <si>
    <t>UK</t>
  </si>
  <si>
    <t>Fedex envelope</t>
  </si>
  <si>
    <t>Fedex Pak</t>
  </si>
  <si>
    <t>Small box</t>
  </si>
  <si>
    <t>Medium box</t>
  </si>
  <si>
    <t>Large box</t>
  </si>
  <si>
    <t>MAx weight (LB)</t>
  </si>
  <si>
    <t>Package</t>
  </si>
  <si>
    <t>Delivery rate</t>
  </si>
  <si>
    <t>Fedex express Saver</t>
  </si>
  <si>
    <t>Max weight (LB)</t>
  </si>
  <si>
    <t>Saver Fedex envelope</t>
  </si>
  <si>
    <t>Saver Fedex Pak</t>
  </si>
  <si>
    <t>Saver Small box</t>
  </si>
  <si>
    <t>Saver Medium box</t>
  </si>
  <si>
    <t>Saver Large box</t>
  </si>
  <si>
    <t>USPS</t>
  </si>
  <si>
    <t>Padded flat rate envelope</t>
  </si>
  <si>
    <t>Maximum dimensions(small box)</t>
  </si>
  <si>
    <t>Maximum dimensions(medium BOX)</t>
  </si>
  <si>
    <t>Maximum dimensions (large box)</t>
  </si>
  <si>
    <t>Rate</t>
  </si>
  <si>
    <t>Boxes</t>
  </si>
  <si>
    <t>Regional box A</t>
  </si>
  <si>
    <t>Regional box B</t>
  </si>
  <si>
    <t>Regional box A3</t>
  </si>
  <si>
    <t>Regional box B4</t>
  </si>
  <si>
    <t>Maximum weight (LB)</t>
  </si>
  <si>
    <t>small box</t>
  </si>
  <si>
    <t>medium BOX</t>
  </si>
  <si>
    <t>large box</t>
  </si>
  <si>
    <t>weight/zone</t>
  </si>
  <si>
    <t>0-250g</t>
  </si>
  <si>
    <t>251-450g</t>
  </si>
  <si>
    <t>USPS  first class rate</t>
  </si>
  <si>
    <t>2.74-4.46</t>
  </si>
  <si>
    <t>3.93-5.70</t>
  </si>
  <si>
    <t>Delivery from Georgia (Barami)</t>
  </si>
  <si>
    <t>Total transportation costs</t>
  </si>
  <si>
    <t>Profit</t>
  </si>
  <si>
    <t>Retail price</t>
  </si>
  <si>
    <t>`Maximum dimensions (large box)</t>
  </si>
  <si>
    <t>Length (CM)</t>
  </si>
  <si>
    <t>Width (CM)</t>
  </si>
  <si>
    <t>Fedex</t>
  </si>
  <si>
    <t>Delivery calculator Canada</t>
  </si>
  <si>
    <t>Delivery calculator (world)</t>
  </si>
  <si>
    <t>Australia</t>
  </si>
  <si>
    <t>Puerto Rico</t>
  </si>
  <si>
    <t>ZiP code</t>
  </si>
  <si>
    <t>Classifier first class</t>
  </si>
  <si>
    <t>Classifier(first class)</t>
  </si>
  <si>
    <t>Zone (first class)</t>
  </si>
  <si>
    <t>USPS Flat rate</t>
  </si>
  <si>
    <t>Fedex express</t>
  </si>
  <si>
    <t>USPS priority intl</t>
  </si>
  <si>
    <t>Zone (Priority)</t>
  </si>
  <si>
    <t>USPS priority flat rate</t>
  </si>
  <si>
    <t>USPS priority</t>
  </si>
  <si>
    <t>Barami Price per kg</t>
  </si>
  <si>
    <t>Fedex box</t>
  </si>
  <si>
    <t>packaging</t>
  </si>
  <si>
    <t>Bocxette price</t>
  </si>
  <si>
    <t>Boxette Profit</t>
  </si>
  <si>
    <t>Barami price</t>
  </si>
  <si>
    <t>Commercial Plus—Cubic</t>
  </si>
  <si>
    <t>Large Envelopes (Flats) &amp; Parcels</t>
  </si>
  <si>
    <t>Cubic Ft. Range
Up To</t>
  </si>
  <si>
    <t>Zone2,4</t>
  </si>
  <si>
    <t>Delivery Rate</t>
  </si>
  <si>
    <t>Weight</t>
  </si>
  <si>
    <t>-</t>
  </si>
  <si>
    <t>Delivery fee</t>
  </si>
  <si>
    <t>Flat rate international</t>
  </si>
  <si>
    <t>envelope</t>
  </si>
  <si>
    <t>Zones</t>
  </si>
  <si>
    <t>Priority flat rates</t>
  </si>
  <si>
    <t>USPS first class package service</t>
  </si>
  <si>
    <t>Minimum dimensions</t>
  </si>
  <si>
    <t>Maximum dimensions</t>
  </si>
  <si>
    <t>OZ(not more)</t>
  </si>
  <si>
    <t>USPS first class mail Flats (large envelopes)</t>
  </si>
  <si>
    <t>Weight Not Over (oz.)</t>
  </si>
  <si>
    <t>Package service</t>
  </si>
  <si>
    <t>Flat mail</t>
  </si>
  <si>
    <t>Global Express Guaranteed</t>
  </si>
  <si>
    <t>Priority Mail Express International</t>
  </si>
  <si>
    <t>Priority Mail International</t>
  </si>
  <si>
    <t>First-Class Mail International and First-Class Package International Service</t>
  </si>
  <si>
    <t>IPA</t>
  </si>
  <si>
    <t>ISAL</t>
  </si>
  <si>
    <t>Price Group</t>
  </si>
  <si>
    <t>Max. Wt. (lbs.)</t>
  </si>
  <si>
    <t>PMEI Flat Rate Envelopes Price Group1</t>
  </si>
  <si>
    <t>Max. Wt.
(lbs.)</t>
  </si>
  <si>
    <t>PMI Flat Rate Envelopes and Boxes Price Group2</t>
  </si>
  <si>
    <t>FCMI
Price Group3</t>
  </si>
  <si>
    <t>FCPIS
Price
Group4</t>
  </si>
  <si>
    <t>Price group</t>
  </si>
  <si>
    <t>Afghanistan</t>
  </si>
  <si>
    <t>n/a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</si>
  <si>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</si>
  <si>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</si>
  <si>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</si>
  <si>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</si>
  <si>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</si>
  <si>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</si>
  <si>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</si>
  <si>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</si>
  <si>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</si>
  <si>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Ascension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</si>
  <si>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</si>
  <si>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</si>
  <si>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</si>
  <si>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</si>
  <si>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</si>
  <si>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</si>
  <si>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</si>
  <si>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</si>
  <si>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</si>
  <si>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</si>
  <si>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</si>
  <si>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</si>
  <si>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</si>
  <si>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Eustatius, and Saba</t>
  </si>
  <si>
    <t>Bosnia-Herzegovina</t>
  </si>
  <si>
    <t>Botswana</t>
  </si>
  <si>
    <t>Brazil</t>
  </si>
  <si>
    <t>British Virgin Islands</t>
  </si>
  <si>
    <t>Brunei Darussalam</t>
  </si>
  <si>
    <t>Bulgaria</t>
  </si>
  <si>
    <t>Burkina Faso</t>
  </si>
  <si>
    <t>Burma (Myanmar)</t>
  </si>
  <si>
    <t>Burundi</t>
  </si>
  <si>
    <t>Cambodia (Kampuchea)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</si>
  <si>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</si>
  <si>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</si>
  <si>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</si>
  <si>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</si>
  <si>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</si>
  <si>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</si>
  <si>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</si>
  <si>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</si>
  <si>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</si>
  <si>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</si>
  <si>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</si>
  <si>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</si>
  <si>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</si>
  <si>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d’Ivoire
(Ivory Coast)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</si>
  <si>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</si>
  <si>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</si>
  <si>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</si>
  <si>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</si>
  <si>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</si>
  <si>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</si>
  <si>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</si>
  <si>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</si>
  <si>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</si>
  <si>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</si>
  <si>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</si>
  <si>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</si>
  <si>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</si>
  <si>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</si>
  <si>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</si>
  <si>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</si>
  <si>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</si>
  <si>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</si>
  <si>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</si>
  <si>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</si>
  <si>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</si>
  <si>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</si>
  <si>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</si>
  <si>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</si>
  <si>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</si>
  <si>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</si>
  <si>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Georgia, Republic of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</si>
  <si>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</si>
  <si>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</si>
  <si>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</si>
  <si>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</si>
  <si>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</si>
  <si>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</si>
  <si>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</si>
  <si>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</si>
  <si>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</si>
  <si>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</si>
  <si>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</si>
  <si>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</si>
  <si>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</si>
  <si>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</si>
  <si>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</si>
  <si>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</si>
  <si>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</si>
  <si>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</si>
  <si>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</si>
  <si>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</si>
  <si>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</si>
  <si>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</si>
  <si>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</si>
  <si>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</si>
  <si>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</si>
  <si>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</si>
  <si>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</si>
  <si>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</si>
  <si>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</si>
  <si>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People’s Republic of (North Korea)</t>
  </si>
  <si>
    <t>Korea, Republic of (South Korea)</t>
  </si>
  <si>
    <t>Kosovo,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</si>
  <si>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</si>
  <si>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</si>
  <si>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</si>
  <si>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</si>
  <si>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</si>
  <si>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</si>
  <si>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</si>
  <si>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</si>
  <si>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</si>
  <si>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</si>
  <si>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</si>
  <si>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</si>
  <si>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</si>
  <si>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</si>
  <si>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</si>
  <si>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</si>
  <si>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</si>
  <si>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</si>
  <si>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</si>
  <si>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</si>
  <si>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</si>
  <si>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</si>
  <si>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</si>
  <si>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</si>
  <si>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</si>
  <si>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</si>
  <si>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</si>
  <si>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</si>
  <si>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</si>
  <si>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</si>
  <si>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</si>
  <si>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</si>
  <si>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</si>
  <si>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</si>
  <si>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</si>
  <si>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</si>
  <si>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</si>
  <si>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</si>
  <si>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</si>
  <si>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</si>
  <si>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</si>
  <si>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</si>
  <si>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</si>
  <si>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</si>
  <si>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</si>
  <si>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</si>
  <si>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</si>
  <si>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</si>
  <si>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</si>
  <si>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</si>
  <si>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</si>
  <si>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</si>
  <si>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</si>
  <si>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</si>
  <si>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</si>
  <si>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</si>
  <si>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</si>
  <si>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</si>
  <si>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</si>
  <si>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</si>
  <si>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</si>
  <si>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</si>
  <si>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</si>
  <si>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</si>
  <si>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Serbia, Republic of</t>
  </si>
  <si>
    <t>Seychelles</t>
  </si>
  <si>
    <t>Sierra Leone</t>
  </si>
  <si>
    <t>Singapore</t>
  </si>
  <si>
    <t>Sint Maarten</t>
  </si>
  <si>
    <t>Slovak Republic (Slovakia)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</si>
  <si>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</si>
  <si>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</si>
  <si>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</si>
  <si>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</si>
  <si>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</si>
  <si>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</si>
  <si>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</si>
  <si>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</si>
  <si>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</si>
  <si>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</si>
  <si>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</si>
  <si>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Syrian Arab Republic (Syria)</t>
  </si>
  <si>
    <t>Taiwan</t>
  </si>
  <si>
    <t>Tajikistan</t>
  </si>
  <si>
    <t>Tanzania</t>
  </si>
  <si>
    <t>Thailand</t>
  </si>
  <si>
    <t>Timor-Leste, Democratic Republic of</t>
  </si>
  <si>
    <t>Togo</t>
  </si>
  <si>
    <t>Tonga</t>
  </si>
  <si>
    <t>Trinidad and Tobago</t>
  </si>
  <si>
    <t>Tristan da Cunha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</si>
  <si>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</si>
  <si>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</si>
  <si>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</si>
  <si>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</si>
  <si>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</si>
  <si>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</si>
  <si>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</si>
  <si>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</si>
  <si>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</si>
  <si>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Uruguay</t>
  </si>
  <si>
    <t>Uzbekistan</t>
  </si>
  <si>
    <t>Vanuatu</t>
  </si>
  <si>
    <t>Vatican City</t>
  </si>
  <si>
    <t>Venezuela</t>
  </si>
  <si>
    <t>Vietnam</t>
  </si>
  <si>
    <t>Wallis and Futuna Islands</t>
  </si>
  <si>
    <t>Yemen</t>
  </si>
  <si>
    <t>Zambia</t>
  </si>
  <si>
    <t>Zimbabwe</t>
  </si>
  <si>
    <t>From Delaware</t>
  </si>
  <si>
    <t>From JFK</t>
  </si>
  <si>
    <t>State Name</t>
  </si>
  <si>
    <t>Zip Min</t>
  </si>
  <si>
    <t>Zip Max</t>
  </si>
  <si>
    <t>Alaska</t>
  </si>
  <si>
    <t>AK</t>
  </si>
  <si>
    <t>Alabama</t>
  </si>
  <si>
    <t>Arkansas</t>
  </si>
  <si>
    <t>Arizona</t>
  </si>
  <si>
    <t>California</t>
  </si>
  <si>
    <t>Colorado</t>
  </si>
  <si>
    <t>Connecticut</t>
  </si>
  <si>
    <t>CT</t>
  </si>
  <si>
    <t>Dist of Columbia</t>
  </si>
  <si>
    <t>DC</t>
  </si>
  <si>
    <t>Florida</t>
  </si>
  <si>
    <t>FL</t>
  </si>
  <si>
    <t>Georgia</t>
  </si>
  <si>
    <t>Hawaii</t>
  </si>
  <si>
    <t>HI</t>
  </si>
  <si>
    <t>Iowa</t>
  </si>
  <si>
    <t>IA</t>
  </si>
  <si>
    <t>Idaho</t>
  </si>
  <si>
    <t>Illinois</t>
  </si>
  <si>
    <t>Indiana</t>
  </si>
  <si>
    <t>Kansas</t>
  </si>
  <si>
    <t>KS</t>
  </si>
  <si>
    <t>Kentucky</t>
  </si>
  <si>
    <t>Louisiana</t>
  </si>
  <si>
    <t>Massachusetts</t>
  </si>
  <si>
    <t>Maryland</t>
  </si>
  <si>
    <t>Maine</t>
  </si>
  <si>
    <t>Michigan</t>
  </si>
  <si>
    <t>MI</t>
  </si>
  <si>
    <t>Minnesota</t>
  </si>
  <si>
    <t>Missouri</t>
  </si>
  <si>
    <t>Mississippi(Warren)</t>
  </si>
  <si>
    <t>MS</t>
  </si>
  <si>
    <t>Montana</t>
  </si>
  <si>
    <t>North Carolina</t>
  </si>
  <si>
    <t>North Dakota</t>
  </si>
  <si>
    <t>ND</t>
  </si>
  <si>
    <t>Nebraska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</si>
  <si>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</si>
  <si>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</si>
  <si>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</si>
  <si>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</si>
  <si>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</si>
  <si>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</si>
  <si>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</si>
  <si>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</si>
  <si>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</si>
  <si>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</si>
  <si>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</si>
  <si>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</si>
  <si>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</si>
  <si>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</si>
  <si>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</si>
  <si>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</si>
  <si>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</si>
  <si>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Rhode Island</t>
  </si>
  <si>
    <t>RI</t>
  </si>
  <si>
    <t>South Carolina</t>
  </si>
  <si>
    <t>South Dakota</t>
  </si>
  <si>
    <t>Tennessee</t>
  </si>
  <si>
    <t>Texas (El Paso)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</si>
  <si>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</si>
  <si>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</si>
  <si>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</si>
  <si>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</si>
  <si>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</si>
  <si>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</si>
  <si>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</si>
  <si>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</si>
  <si>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</si>
  <si>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</si>
  <si>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</si>
  <si>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</si>
  <si>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</si>
  <si>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</si>
  <si>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</si>
  <si>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American Samoa.</t>
  </si>
  <si>
    <t>AS</t>
  </si>
  <si>
    <t>Commonwealth of the Northern Mariana Islands.</t>
  </si>
  <si>
    <t>MP</t>
  </si>
  <si>
    <t>Federated States of Micronesia.</t>
  </si>
  <si>
    <t>FM</t>
  </si>
  <si>
    <t>Guam</t>
  </si>
  <si>
    <t>GU</t>
  </si>
  <si>
    <t>Republic of the Marshall Islands.</t>
  </si>
  <si>
    <t>MH</t>
  </si>
  <si>
    <t>Republic of Palau</t>
  </si>
  <si>
    <t>PW</t>
  </si>
  <si>
    <t>Weight kg(not over)</t>
  </si>
  <si>
    <t>Delivery rate Canada</t>
  </si>
  <si>
    <t>Length</t>
  </si>
  <si>
    <t>L+H+W</t>
  </si>
  <si>
    <t>Delivery rate 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</si>
</sst>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.00"/>
    <numFmt numFmtId="165" formatCode="&quot;$&quot;#,##0"/>
    <numFmt numFmtId="166" formatCode="#,##0.000"/>
    <numFmt numFmtId="167" formatCode="0.000"/>
    <numFmt numFmtId="168" formatCode="mm/dd/yyyy"/>
  </numFmts>
  <fonts count="18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FF0000"/>
      <name val="Arial"/>
    </font>
    <font>
      <color rgb="FF000000"/>
      <name val="Arial"/>
    </font>
    <font>
      <b/>
      <color rgb="FF000000"/>
      <name val="Arial"/>
    </font>
    <font>
      <sz val="11.0"/>
      <color rgb="FF202020"/>
      <name val="HelveticaNeueW02-45Ligh"/>
    </font>
    <font>
      <sz val="11.0"/>
      <color rgb="FF202020"/>
      <name val="Arial"/>
    </font>
    <font>
      <sz val="11.0"/>
      <color rgb="FF000000"/>
      <name val="Inconsolata"/>
    </font>
    <font>
      <sz val="14.0"/>
      <color theme="1"/>
      <name val="HelveticaNeueW02-45Ligh"/>
    </font>
    <font>
      <b/>
      <color theme="1"/>
      <name val="HelveticaNeueW02-45Ligh"/>
    </font>
    <font>
      <b/>
      <sz val="9.0"/>
      <color theme="1"/>
      <name val="Arial"/>
    </font>
    <font/>
    <font>
      <sz val="9.0"/>
      <color theme="1"/>
      <name val="Arial"/>
    </font>
    <font>
      <b/>
      <sz val="8.0"/>
      <color rgb="FF000000"/>
      <name val="Arial"/>
    </font>
    <font>
      <sz val="8.0"/>
      <color rgb="FF000000"/>
      <name val="Arial"/>
    </font>
    <font>
      <u/>
      <sz val="8.0"/>
      <color rgb="FF000000"/>
      <name val="Arial"/>
    </font>
    <font>
      <sz val="8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5F5F5"/>
        <bgColor rgb="FFF5F5F5"/>
      </patternFill>
    </fill>
    <fill>
      <patternFill patternType="solid">
        <fgColor rgb="FFFF0000"/>
        <bgColor rgb="FFFF0000"/>
      </patternFill>
    </fill>
    <fill>
      <patternFill patternType="solid">
        <fgColor rgb="FFEEEEEE"/>
        <bgColor rgb="FFEEEEEE"/>
      </patternFill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Font="1"/>
    <xf borderId="0" fillId="0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horizontal="center" readingOrder="0" vertical="bottom"/>
    </xf>
    <xf borderId="0" fillId="2" fontId="2" numFmtId="0" xfId="0" applyAlignment="1" applyFont="1">
      <alignment readingOrder="0"/>
    </xf>
    <xf borderId="0" fillId="2" fontId="1" numFmtId="0" xfId="0" applyFont="1"/>
    <xf borderId="0" fillId="0" fontId="3" numFmtId="0" xfId="0" applyFont="1"/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4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2" fontId="1" numFmtId="0" xfId="0" applyAlignment="1" applyFont="1">
      <alignment horizontal="right" vertical="bottom"/>
    </xf>
    <xf borderId="0" fillId="3" fontId="3" numFmtId="0" xfId="0" applyFont="1"/>
    <xf borderId="0" fillId="0" fontId="3" numFmtId="0" xfId="0" applyAlignment="1" applyFont="1">
      <alignment readingOrder="0" vertical="bottom"/>
    </xf>
    <xf borderId="0" fillId="0" fontId="1" numFmtId="0" xfId="0" applyFont="1"/>
    <xf borderId="0" fillId="0" fontId="1" numFmtId="2" xfId="0" applyFont="1" applyNumberFormat="1"/>
    <xf borderId="0" fillId="4" fontId="1" numFmtId="0" xfId="0" applyAlignment="1" applyFill="1" applyFont="1">
      <alignment readingOrder="0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0" fontId="1" numFmtId="165" xfId="0" applyAlignment="1" applyFont="1" applyNumberFormat="1">
      <alignment readingOrder="0"/>
    </xf>
    <xf borderId="0" fillId="0" fontId="1" numFmtId="2" xfId="0" applyAlignment="1" applyFont="1" applyNumberFormat="1">
      <alignment horizontal="right" vertical="bottom"/>
    </xf>
    <xf borderId="0" fillId="0" fontId="1" numFmtId="0" xfId="0" applyAlignment="1" applyFont="1">
      <alignment horizontal="right"/>
    </xf>
    <xf borderId="0" fillId="0" fontId="1" numFmtId="2" xfId="0" applyAlignment="1" applyFont="1" applyNumberFormat="1">
      <alignment horizontal="right"/>
    </xf>
    <xf borderId="0" fillId="0" fontId="1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3" fontId="1" numFmtId="0" xfId="0" applyAlignment="1" applyFont="1">
      <alignment vertical="bottom"/>
    </xf>
    <xf borderId="0" fillId="3" fontId="1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164" xfId="0" applyAlignment="1" applyFont="1" applyNumberFormat="1">
      <alignment vertical="bottom"/>
    </xf>
    <xf borderId="0" fillId="3" fontId="4" numFmtId="0" xfId="0" applyAlignment="1" applyFont="1">
      <alignment readingOrder="0"/>
    </xf>
    <xf borderId="0" fillId="3" fontId="4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3" fontId="5" numFmtId="164" xfId="0" applyAlignment="1" applyFont="1" applyNumberFormat="1">
      <alignment readingOrder="0"/>
    </xf>
    <xf borderId="0" fillId="5" fontId="2" numFmtId="0" xfId="0" applyAlignment="1" applyFill="1" applyFont="1">
      <alignment readingOrder="0"/>
    </xf>
    <xf borderId="0" fillId="5" fontId="2" numFmtId="164" xfId="0" applyAlignment="1" applyFont="1" applyNumberFormat="1">
      <alignment horizontal="right" readingOrder="0"/>
    </xf>
    <xf borderId="1" fillId="5" fontId="2" numFmtId="0" xfId="0" applyBorder="1" applyFont="1"/>
    <xf borderId="0" fillId="5" fontId="1" numFmtId="0" xfId="0" applyFont="1"/>
    <xf borderId="0" fillId="5" fontId="2" numFmtId="0" xfId="0" applyAlignment="1" applyFont="1">
      <alignment vertical="bottom"/>
    </xf>
    <xf borderId="0" fillId="5" fontId="2" numFmtId="164" xfId="0" applyAlignment="1" applyFont="1" applyNumberFormat="1">
      <alignment horizontal="right" vertical="bottom"/>
    </xf>
    <xf borderId="0" fillId="5" fontId="2" numFmtId="164" xfId="0" applyFont="1" applyNumberFormat="1"/>
    <xf borderId="0" fillId="5" fontId="3" numFmtId="0" xfId="0" applyAlignment="1" applyFont="1">
      <alignment readingOrder="0"/>
    </xf>
    <xf borderId="0" fillId="5" fontId="2" numFmtId="164" xfId="0" applyFont="1" applyNumberFormat="1"/>
    <xf borderId="0" fillId="5" fontId="2" numFmtId="0" xfId="0" applyFont="1"/>
    <xf borderId="0" fillId="5" fontId="2" numFmtId="164" xfId="0" applyAlignment="1" applyFont="1" applyNumberFormat="1">
      <alignment horizontal="right" readingOrder="0" vertical="bottom"/>
    </xf>
    <xf borderId="0" fillId="4" fontId="5" numFmtId="0" xfId="0" applyAlignment="1" applyFont="1">
      <alignment readingOrder="0"/>
    </xf>
    <xf borderId="0" fillId="4" fontId="5" numFmtId="164" xfId="0" applyFont="1" applyNumberFormat="1"/>
    <xf borderId="0" fillId="0" fontId="1" numFmtId="4" xfId="0" applyFont="1" applyNumberFormat="1"/>
    <xf borderId="0" fillId="0" fontId="1" numFmtId="166" xfId="0" applyFont="1" applyNumberFormat="1"/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3" fontId="6" numFmtId="0" xfId="0" applyAlignment="1" applyFont="1">
      <alignment horizontal="center" readingOrder="0" vertical="top"/>
    </xf>
    <xf borderId="0" fillId="3" fontId="7" numFmtId="0" xfId="0" applyAlignment="1" applyFont="1">
      <alignment horizontal="center" readingOrder="0" vertical="top"/>
    </xf>
    <xf borderId="0" fillId="6" fontId="6" numFmtId="0" xfId="0" applyAlignment="1" applyFill="1" applyFont="1">
      <alignment horizontal="center" readingOrder="0" vertical="top"/>
    </xf>
    <xf borderId="0" fillId="3" fontId="6" numFmtId="164" xfId="0" applyAlignment="1" applyFont="1" applyNumberFormat="1">
      <alignment horizontal="center" readingOrder="0" vertical="top"/>
    </xf>
    <xf borderId="0" fillId="2" fontId="1" numFmtId="168" xfId="0" applyAlignment="1" applyFont="1" applyNumberFormat="1">
      <alignment vertical="bottom"/>
    </xf>
    <xf borderId="0" fillId="2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horizontal="right" vertical="bottom"/>
    </xf>
    <xf borderId="0" fillId="0" fontId="1" numFmtId="2" xfId="0" applyAlignment="1" applyFont="1" applyNumberFormat="1">
      <alignment vertical="bottom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0" fontId="1" numFmtId="2" xfId="0" applyAlignment="1" applyFont="1" applyNumberFormat="1">
      <alignment readingOrder="0"/>
    </xf>
    <xf borderId="0" fillId="2" fontId="8" numFmtId="0" xfId="0" applyFont="1"/>
    <xf borderId="0" fillId="2" fontId="2" numFmtId="0" xfId="0" applyFont="1"/>
    <xf borderId="0" fillId="3" fontId="1" numFmtId="0" xfId="0" applyAlignment="1" applyFont="1">
      <alignment readingOrder="0"/>
    </xf>
    <xf borderId="0" fillId="3" fontId="1" numFmtId="0" xfId="0" applyFont="1"/>
    <xf borderId="0" fillId="3" fontId="8" numFmtId="0" xfId="0" applyFont="1"/>
    <xf borderId="0" fillId="8" fontId="6" numFmtId="0" xfId="0" applyAlignment="1" applyFill="1" applyFont="1">
      <alignment horizontal="center" readingOrder="0" vertical="bottom"/>
    </xf>
    <xf borderId="0" fillId="3" fontId="6" numFmtId="0" xfId="0" applyAlignment="1" applyFont="1">
      <alignment horizontal="center" readingOrder="0" vertical="bottom"/>
    </xf>
    <xf borderId="0" fillId="8" fontId="7" numFmtId="0" xfId="0" applyAlignment="1" applyFont="1">
      <alignment horizontal="center" readingOrder="0" vertical="bottom"/>
    </xf>
    <xf borderId="0" fillId="6" fontId="7" numFmtId="164" xfId="0" applyAlignment="1" applyFont="1" applyNumberFormat="1">
      <alignment horizontal="center" readingOrder="0" vertical="top"/>
    </xf>
    <xf borderId="0" fillId="6" fontId="6" numFmtId="164" xfId="0" applyAlignment="1" applyFont="1" applyNumberFormat="1">
      <alignment horizontal="center" readingOrder="0" vertical="top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164" xfId="0" applyBorder="1" applyFont="1" applyNumberFormat="1"/>
    <xf borderId="0" fillId="6" fontId="7" numFmtId="0" xfId="0" applyAlignment="1" applyFont="1">
      <alignment horizontal="center" readingOrder="0" vertical="top"/>
    </xf>
    <xf borderId="0" fillId="0" fontId="1" numFmtId="164" xfId="0" applyFont="1" applyNumberFormat="1"/>
    <xf borderId="0" fillId="4" fontId="1" numFmtId="0" xfId="0" applyFont="1"/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readingOrder="0"/>
    </xf>
    <xf borderId="0" fillId="0" fontId="2" numFmtId="164" xfId="0" applyFont="1" applyNumberForma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horizontal="center" readingOrder="0"/>
    </xf>
    <xf borderId="0" fillId="2" fontId="2" numFmtId="2" xfId="0" applyFont="1" applyNumberFormat="1"/>
    <xf borderId="1" fillId="0" fontId="1" numFmtId="0" xfId="0" applyAlignment="1" applyBorder="1" applyFont="1">
      <alignment readingOrder="0"/>
    </xf>
    <xf borderId="1" fillId="0" fontId="1" numFmtId="2" xfId="0" applyBorder="1" applyFont="1" applyNumberFormat="1"/>
    <xf borderId="0" fillId="3" fontId="7" numFmtId="3" xfId="0" applyAlignment="1" applyFont="1" applyNumberFormat="1">
      <alignment horizontal="center" readingOrder="0" vertical="top"/>
    </xf>
    <xf borderId="0" fillId="3" fontId="6" numFmtId="2" xfId="0" applyAlignment="1" applyFont="1" applyNumberFormat="1">
      <alignment horizontal="center" vertical="top"/>
    </xf>
    <xf borderId="0" fillId="6" fontId="6" numFmtId="2" xfId="0" applyAlignment="1" applyFont="1" applyNumberFormat="1">
      <alignment horizontal="center" vertical="top"/>
    </xf>
    <xf borderId="2" fillId="0" fontId="11" numFmtId="0" xfId="0" applyAlignment="1" applyBorder="1" applyFont="1">
      <alignment horizontal="left" readingOrder="0"/>
    </xf>
    <xf borderId="3" fillId="0" fontId="11" numFmtId="0" xfId="0" applyAlignment="1" applyBorder="1" applyFont="1">
      <alignment horizontal="left" readingOrder="0"/>
    </xf>
    <xf borderId="4" fillId="0" fontId="12" numFmtId="0" xfId="0" applyBorder="1" applyFont="1"/>
    <xf borderId="5" fillId="0" fontId="12" numFmtId="0" xfId="0" applyBorder="1" applyFont="1"/>
    <xf borderId="6" fillId="0" fontId="12" numFmtId="0" xfId="0" applyBorder="1" applyFont="1"/>
    <xf borderId="1" fillId="0" fontId="11" numFmtId="0" xfId="0" applyAlignment="1" applyBorder="1" applyFont="1">
      <alignment horizontal="left" readingOrder="0"/>
    </xf>
    <xf borderId="1" fillId="0" fontId="13" numFmtId="0" xfId="0" applyAlignment="1" applyBorder="1" applyFont="1">
      <alignment horizontal="left" readingOrder="0"/>
    </xf>
    <xf borderId="1" fillId="0" fontId="13" numFmtId="0" xfId="0" applyAlignment="1" applyBorder="1" applyFont="1">
      <alignment horizontal="center" readingOrder="0"/>
    </xf>
    <xf borderId="0" fillId="9" fontId="14" numFmtId="0" xfId="0" applyAlignment="1" applyFill="1" applyFont="1">
      <alignment horizontal="center" readingOrder="0"/>
    </xf>
    <xf borderId="0" fillId="3" fontId="15" numFmtId="0" xfId="0" applyAlignment="1" applyFont="1">
      <alignment readingOrder="0" vertical="top"/>
    </xf>
    <xf borderId="0" fillId="3" fontId="15" numFmtId="0" xfId="0" applyAlignment="1" applyFont="1">
      <alignment horizontal="right" readingOrder="0" vertical="top"/>
    </xf>
    <xf borderId="0" fillId="3" fontId="16" numFmtId="0" xfId="0" applyAlignment="1" applyFont="1">
      <alignment readingOrder="0" vertical="top"/>
    </xf>
    <xf borderId="0" fillId="2" fontId="15" numFmtId="0" xfId="0" applyAlignment="1" applyFont="1">
      <alignment readingOrder="0" vertical="top"/>
    </xf>
    <xf borderId="0" fillId="0" fontId="17" numFmtId="0" xfId="0" applyAlignment="1" applyFont="1">
      <alignment readingOrder="0"/>
    </xf>
    <xf borderId="0" fillId="3" fontId="7" numFmtId="164" xfId="0" applyAlignment="1" applyFont="1" applyNumberFormat="1">
      <alignment horizontal="center" readingOrder="0" vertical="top"/>
    </xf>
    <xf borderId="0" fillId="3" fontId="6" numFmtId="164" xfId="0" applyAlignment="1" applyFont="1" applyNumberFormat="1">
      <alignment horizontal="center" readingOrder="0"/>
    </xf>
    <xf borderId="0" fillId="3" fontId="6" numFmtId="0" xfId="0" applyAlignment="1" applyFont="1">
      <alignment horizontal="center" readingOrder="0"/>
    </xf>
    <xf borderId="0" fillId="6" fontId="6" numFmtId="0" xfId="0" applyAlignment="1" applyFont="1">
      <alignment horizontal="center" readingOrder="0"/>
    </xf>
    <xf borderId="0" fillId="2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www.structnet.com/instructions/zc/ca/index.html" TargetMode="External"/><Relationship Id="rId2" Type="http://schemas.openxmlformats.org/officeDocument/2006/relationships/hyperlink" Target="http://www.structnet.com/instructions/zc/nm/index.html" TargetMode="External"/><Relationship Id="rId3" Type="http://schemas.openxmlformats.org/officeDocument/2006/relationships/hyperlink" Target="http://www.structnet.com/instructions/zc/nv/index.html" TargetMode="External"/><Relationship Id="rId4" Type="http://schemas.openxmlformats.org/officeDocument/2006/relationships/hyperlink" Target="http://www.structnet.com/instructions/zc/or/index.html" TargetMode="External"/><Relationship Id="rId5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57"/>
    <col customWidth="1" min="5" max="5" width="25.71"/>
    <col customWidth="1" min="6" max="6" width="25.43"/>
    <col customWidth="1" min="7" max="7" width="24.29"/>
    <col customWidth="1" min="9" max="9" width="22.29"/>
    <col customWidth="1" min="10" max="10" width="26.29"/>
    <col customWidth="1" min="12" max="12" width="19.0"/>
    <col customWidth="1" min="13" max="13" width="28.86"/>
    <col customWidth="1" min="15" max="15" width="18.0"/>
    <col customWidth="1" min="16" max="16" width="26.57"/>
  </cols>
  <sheetData>
    <row r="2">
      <c r="A2" s="1"/>
      <c r="B2" s="2"/>
      <c r="C2" s="1"/>
      <c r="D2" s="2"/>
      <c r="E2" s="3"/>
      <c r="I2" s="3"/>
    </row>
    <row r="3">
      <c r="A3" s="1"/>
      <c r="B3" s="1"/>
      <c r="C3" s="4"/>
      <c r="D3" s="1"/>
    </row>
    <row r="4">
      <c r="A4" s="1"/>
      <c r="B4" s="5"/>
      <c r="C4" s="4"/>
      <c r="D4" s="5"/>
    </row>
    <row r="5">
      <c r="A5" s="6"/>
      <c r="B5" s="7"/>
      <c r="C5" s="4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1"/>
      <c r="B6" s="9"/>
      <c r="C6" s="4"/>
      <c r="D6" s="9"/>
    </row>
    <row r="7">
      <c r="A7" s="1"/>
      <c r="B7" s="10"/>
      <c r="C7" s="4"/>
      <c r="D7" s="10"/>
    </row>
    <row r="10">
      <c r="A10" s="11"/>
    </row>
    <row r="11">
      <c r="A11" s="12"/>
      <c r="B11" s="13"/>
      <c r="F11" s="13"/>
    </row>
    <row r="12">
      <c r="B12" s="14"/>
      <c r="F12" s="14"/>
    </row>
    <row r="13">
      <c r="B13" s="14"/>
      <c r="F13" s="14"/>
    </row>
    <row r="14">
      <c r="B14" s="14"/>
      <c r="F14" s="14"/>
    </row>
    <row r="15">
      <c r="A15" s="12"/>
      <c r="E15" s="15" t="s">
        <v>0</v>
      </c>
      <c r="G15" s="16" t="s">
        <v>1</v>
      </c>
      <c r="I15" s="17" t="s">
        <v>2</v>
      </c>
      <c r="K15" s="4"/>
      <c r="L15" s="17" t="s">
        <v>3</v>
      </c>
      <c r="N15" s="4"/>
      <c r="O15" s="17" t="s">
        <v>4</v>
      </c>
    </row>
    <row r="16">
      <c r="A16" s="12"/>
      <c r="E16" s="18" t="s">
        <v>5</v>
      </c>
      <c r="F16" s="19"/>
      <c r="G16" s="20"/>
      <c r="I16" s="21" t="s">
        <v>5</v>
      </c>
      <c r="J16" s="22"/>
      <c r="K16" s="4"/>
      <c r="L16" s="21" t="s">
        <v>5</v>
      </c>
      <c r="M16" s="22"/>
      <c r="N16" s="4"/>
      <c r="O16" s="21" t="s">
        <v>5</v>
      </c>
      <c r="P16" s="22"/>
    </row>
    <row r="17">
      <c r="A17" s="12"/>
      <c r="E17" s="18" t="s">
        <v>6</v>
      </c>
      <c r="F17" s="23">
        <v>1.0</v>
      </c>
      <c r="G17" s="16" t="s">
        <v>7</v>
      </c>
      <c r="I17" s="22" t="s">
        <v>8</v>
      </c>
      <c r="J17" s="21" t="s">
        <v>9</v>
      </c>
      <c r="K17" s="16" t="s">
        <v>1</v>
      </c>
      <c r="L17" s="22" t="s">
        <v>8</v>
      </c>
      <c r="M17" s="21" t="s">
        <v>10</v>
      </c>
      <c r="N17" s="16" t="s">
        <v>1</v>
      </c>
      <c r="O17" s="22" t="s">
        <v>8</v>
      </c>
      <c r="P17" s="21" t="s">
        <v>11</v>
      </c>
      <c r="Q17" s="16" t="s">
        <v>1</v>
      </c>
    </row>
    <row r="18">
      <c r="A18" s="12"/>
      <c r="E18" s="24" t="s">
        <v>12</v>
      </c>
      <c r="F18" s="24" t="s">
        <v>13</v>
      </c>
      <c r="G18" s="16" t="s">
        <v>14</v>
      </c>
      <c r="I18" s="22" t="s">
        <v>6</v>
      </c>
      <c r="J18" s="25">
        <v>1.0</v>
      </c>
      <c r="K18" s="16" t="s">
        <v>7</v>
      </c>
      <c r="L18" s="22" t="s">
        <v>6</v>
      </c>
      <c r="M18" s="25">
        <v>0.25</v>
      </c>
      <c r="N18" s="16" t="s">
        <v>7</v>
      </c>
      <c r="O18" s="22" t="s">
        <v>6</v>
      </c>
      <c r="P18" s="25">
        <v>2.0</v>
      </c>
      <c r="Q18" s="16" t="s">
        <v>7</v>
      </c>
    </row>
    <row r="19">
      <c r="D19" s="26">
        <v>20.0</v>
      </c>
      <c r="E19" s="24" t="s">
        <v>15</v>
      </c>
      <c r="F19" s="24">
        <f t="shared" ref="F19:F21" si="1">D19/2.54</f>
        <v>7.874015748</v>
      </c>
      <c r="G19" s="27" t="s">
        <v>16</v>
      </c>
      <c r="I19" s="21" t="s">
        <v>17</v>
      </c>
      <c r="J19" s="25">
        <v>10.0</v>
      </c>
      <c r="K19" s="27" t="s">
        <v>18</v>
      </c>
      <c r="L19" s="21" t="s">
        <v>17</v>
      </c>
      <c r="M19" s="28">
        <v>1.0</v>
      </c>
      <c r="N19" s="27" t="s">
        <v>18</v>
      </c>
      <c r="O19" s="21" t="s">
        <v>17</v>
      </c>
      <c r="P19" s="28">
        <v>1.0</v>
      </c>
      <c r="Q19" s="27" t="s">
        <v>18</v>
      </c>
    </row>
    <row r="20">
      <c r="D20" s="26">
        <v>20.0</v>
      </c>
      <c r="E20" s="24" t="s">
        <v>19</v>
      </c>
      <c r="F20" s="24">
        <f t="shared" si="1"/>
        <v>7.874015748</v>
      </c>
      <c r="G20" s="27" t="s">
        <v>20</v>
      </c>
      <c r="I20" s="21" t="s">
        <v>21</v>
      </c>
      <c r="J20" s="25">
        <v>10.0</v>
      </c>
      <c r="K20" s="27" t="s">
        <v>20</v>
      </c>
      <c r="L20" s="21" t="s">
        <v>21</v>
      </c>
      <c r="M20" s="28">
        <v>1.0</v>
      </c>
      <c r="N20" s="27" t="s">
        <v>20</v>
      </c>
      <c r="O20" s="21" t="s">
        <v>21</v>
      </c>
      <c r="P20" s="28">
        <v>1.0</v>
      </c>
      <c r="Q20" s="27" t="s">
        <v>20</v>
      </c>
    </row>
    <row r="21">
      <c r="D21" s="26">
        <v>20.0</v>
      </c>
      <c r="E21" s="24" t="s">
        <v>22</v>
      </c>
      <c r="F21" s="24">
        <f t="shared" si="1"/>
        <v>7.874015748</v>
      </c>
      <c r="G21" s="27" t="s">
        <v>23</v>
      </c>
      <c r="I21" s="21" t="s">
        <v>24</v>
      </c>
      <c r="J21" s="25">
        <v>10.0</v>
      </c>
      <c r="K21" s="27" t="s">
        <v>23</v>
      </c>
      <c r="L21" s="21" t="s">
        <v>24</v>
      </c>
      <c r="M21" s="28">
        <v>1.0</v>
      </c>
      <c r="N21" s="27" t="s">
        <v>23</v>
      </c>
      <c r="O21" s="21" t="s">
        <v>24</v>
      </c>
      <c r="P21" s="28">
        <v>1.0</v>
      </c>
      <c r="Q21" s="27" t="s">
        <v>23</v>
      </c>
    </row>
    <row r="22">
      <c r="G22" s="29"/>
      <c r="I22" s="21" t="s">
        <v>25</v>
      </c>
      <c r="J22" s="25">
        <v>22.0</v>
      </c>
      <c r="K22" s="30" t="s">
        <v>26</v>
      </c>
      <c r="L22" s="21" t="s">
        <v>27</v>
      </c>
      <c r="M22" s="25">
        <v>27.0</v>
      </c>
      <c r="N22" s="30" t="s">
        <v>26</v>
      </c>
      <c r="O22" s="21" t="s">
        <v>25</v>
      </c>
      <c r="P22" s="25">
        <v>22.0</v>
      </c>
      <c r="Q22" s="30" t="s">
        <v>26</v>
      </c>
    </row>
    <row r="23">
      <c r="E23" s="26" t="s">
        <v>28</v>
      </c>
      <c r="F23" s="31">
        <f>if(F19*F20*F21&lt;1728,F17*2.2,max(F17*2.2,F19*F20*F21/166))</f>
        <v>2.2</v>
      </c>
      <c r="G23" s="16" t="s">
        <v>29</v>
      </c>
      <c r="I23" s="4"/>
      <c r="J23" s="4"/>
      <c r="K23" s="4"/>
      <c r="L23" s="4"/>
      <c r="M23" s="4"/>
      <c r="N23" s="4"/>
      <c r="O23" s="4"/>
      <c r="P23" s="4"/>
    </row>
    <row r="24">
      <c r="E24" s="26" t="s">
        <v>30</v>
      </c>
      <c r="F24" s="32">
        <f>F17/0.0283495</f>
        <v>35.27399072</v>
      </c>
      <c r="G24" s="16" t="s">
        <v>29</v>
      </c>
      <c r="I24" s="4"/>
      <c r="J24" s="4"/>
      <c r="K24" s="4"/>
      <c r="L24" s="4"/>
      <c r="M24" s="4"/>
      <c r="N24" s="4"/>
      <c r="O24" s="4"/>
      <c r="P24" s="4"/>
    </row>
    <row r="25">
      <c r="B25" s="13"/>
      <c r="E25" s="33" t="s">
        <v>31</v>
      </c>
      <c r="F25" s="33">
        <f>vlookup(F18,'Domestic Zones'!A4:F61,6,false)</f>
        <v>2</v>
      </c>
      <c r="G25" s="16" t="s">
        <v>29</v>
      </c>
      <c r="I25" s="34" t="s">
        <v>32</v>
      </c>
      <c r="J25" s="35">
        <f>if(J18&lt;=0.25,0.25,if(J18&lt;=0.5,0.5,if(J18&lt;=0.75,0.75,if(J18&lt;=1,1,if(J18&lt;=1.25,1.25,if(J18&lt;=1.5,1.5,if(J18&lt;=1.75,1.75,if(J18&lt;=2,2,if(J18&lt;=3,3,if(J18&lt;=4,4,if(J18&lt;=5,5,if(J18&lt;=6,6,if(J18&lt;=7,7,if(J18&lt;=8,8,if(J18&lt;=9,9,if(J18&lt;=10,10,if(J18&lt;=11,11,if(J18&lt;=12,12,if(J18&lt;=13,13,if(J18&lt;=14,14,if(J18&lt;=15,15,if(J18&lt;=16,16,if(J18&lt;=17,17,if(J18&lt;=18,18,if(J18&lt;=19,19,if(J18&lt;=20,20,if(J18&lt;=21,21,if(J18&lt;=22,22,if(J18&lt;=23,23,if(J18&lt;=24,24,if(J18&lt;=25,25,if(J18&lt;=26,26,if(J18&lt;=27,27,if(J18&lt;=28,28,if(J18&lt;=29,29,if(J18&lt;=30,30))))))))))))))))))))))))))))))))))))</f>
        <v>1</v>
      </c>
      <c r="K25" s="16" t="s">
        <v>29</v>
      </c>
      <c r="L25" s="34" t="s">
        <v>32</v>
      </c>
      <c r="M25" s="35">
        <f>if(M18&lt;=0.25,0.25,if(M18&lt;=0.5,0.5,if(M18&lt;=0.75,0.75,if(M18&lt;=1,1,if(M18&lt;=1.25,1.25,if(M18&lt;=1.5,1.5,if(M18&lt;=1.75,1.75,if(M18&lt;=2,2,if(M18&lt;=3,3,if(M18&lt;=4,4,if(M18&lt;=5,5,if(M18&lt;=6,6,if(M18&lt;=7,7,if(M18&lt;=8,8,if(M18&lt;=9,9,if(M18&lt;=10,10,if(M18&lt;=11,11,if(M18&lt;=12,12,if(M18&lt;=13,13,if(M18&lt;=14,14,if(M18&lt;=15,15,if(M18&lt;=16,16,if(M18&lt;=17,17,if(M18&lt;=18,18,if(M18&lt;=19,19,if(M18&lt;=20,20,if(M18&lt;=21,21,if(M18&lt;=22,22,if(M18&lt;=23,23,if(M18&lt;=24,24,if(M18&lt;=25,25,if(M18&lt;=26,26,if(M18&lt;=27,27,if(M18&lt;=28,28,if(M18&lt;=29,29,if(M18&lt;=30,30))))))))))))))))))))))))))))))))))))</f>
        <v>0.25</v>
      </c>
      <c r="N25" s="16" t="s">
        <v>29</v>
      </c>
      <c r="O25" s="34" t="s">
        <v>32</v>
      </c>
      <c r="P25" s="35">
        <f>if(P18&lt;=0.25,0.25,if(P18&lt;=0.5,0.5,if(P18&lt;=0.75,0.75,if(P18&lt;=1,1,if(P18&lt;=1.25,1.25,if(P18&lt;=1.5,1.5,if(P18&lt;=1.75,1.75,if(P18&lt;=2,2,if(P18&lt;=3,3,if(P18&lt;=4,4,if(P18&lt;=5,5,if(P18&lt;=6,6,if(P18&lt;=7,7,if(P18&lt;=8,8,if(P18&lt;=9,9,if(P18&lt;=10,10,if(P18&lt;=11,11,if(P18&lt;=12,12,if(P18&lt;=13,13,if(P18&lt;=14,14,if(P18&lt;=15,15,if(P18&lt;=16,16,if(P18&lt;=17,17,if(P18&lt;=18,18,if(P18&lt;=19,19,if(P18&lt;=20,20,if(P18&lt;=21,21,if(P18&lt;=22,22,if(P18&lt;=23,23,if(P18&lt;=24,24,if(P18&lt;=25,25,if(P18&lt;=26,26,if(P18&lt;=27,27,if(P18&lt;=28,28,if(P18&lt;=29,29,if(P18&lt;=30,30))))))))))))))))))))))))))))))))))))</f>
        <v>2</v>
      </c>
      <c r="Q25" s="16" t="s">
        <v>29</v>
      </c>
    </row>
    <row r="26">
      <c r="B26" s="13"/>
      <c r="E26" s="26" t="s">
        <v>33</v>
      </c>
      <c r="F26" s="31">
        <f>'Priority mail'!B80</f>
        <v>8</v>
      </c>
      <c r="G26" s="16" t="s">
        <v>29</v>
      </c>
      <c r="I26" s="35"/>
      <c r="J26" s="36"/>
      <c r="K26" s="4"/>
      <c r="L26" s="35"/>
      <c r="M26" s="36"/>
      <c r="N26" s="4"/>
      <c r="O26" s="35"/>
      <c r="P26" s="36"/>
      <c r="Q26" s="4"/>
    </row>
    <row r="27">
      <c r="B27" s="37"/>
      <c r="E27" s="26" t="s">
        <v>34</v>
      </c>
      <c r="F27" s="13" t="str">
        <f>if(min('Domestic flat rate boxes USPS'!A29:A34)&gt;0,min('Domestic flat rate boxes USPS'!A29:A34),"NA")</f>
        <v>NA</v>
      </c>
      <c r="G27" s="16" t="s">
        <v>29</v>
      </c>
      <c r="I27" s="1" t="s">
        <v>35</v>
      </c>
      <c r="J27" s="38">
        <f>Landmark!B237*1.22</f>
        <v>6.4172</v>
      </c>
      <c r="K27" s="16" t="s">
        <v>29</v>
      </c>
      <c r="L27" s="1" t="s">
        <v>35</v>
      </c>
      <c r="M27" s="38">
        <f>Landmark!B236*1.22</f>
        <v>8.15265</v>
      </c>
      <c r="N27" s="16" t="s">
        <v>29</v>
      </c>
      <c r="O27" s="1" t="s">
        <v>35</v>
      </c>
      <c r="P27" s="38">
        <f>Landmark!B238*1.22</f>
        <v>6.4782</v>
      </c>
      <c r="Q27" s="16" t="s">
        <v>29</v>
      </c>
    </row>
    <row r="28">
      <c r="E28" s="26" t="s">
        <v>36</v>
      </c>
      <c r="F28" s="39" t="str">
        <f>IF(min('First class domestic'!A41:A42)&gt;0,min('First class domestic'!A41:A42),"NA")</f>
        <v>NA</v>
      </c>
      <c r="G28" s="16" t="s">
        <v>29</v>
      </c>
      <c r="I28" s="1" t="s">
        <v>37</v>
      </c>
      <c r="J28" s="9">
        <v>2.5</v>
      </c>
      <c r="K28" s="16" t="s">
        <v>38</v>
      </c>
      <c r="L28" s="1" t="s">
        <v>37</v>
      </c>
      <c r="M28" s="9">
        <v>2.5</v>
      </c>
      <c r="N28" s="16" t="s">
        <v>38</v>
      </c>
      <c r="O28" s="1" t="s">
        <v>37</v>
      </c>
      <c r="P28" s="9">
        <v>2.5</v>
      </c>
      <c r="Q28" s="16" t="s">
        <v>38</v>
      </c>
    </row>
    <row r="29">
      <c r="E29" s="26" t="s">
        <v>39</v>
      </c>
      <c r="F29" s="26" t="s">
        <v>40</v>
      </c>
      <c r="G29" s="16" t="s">
        <v>41</v>
      </c>
      <c r="I29" s="1" t="s">
        <v>42</v>
      </c>
      <c r="J29" s="9">
        <v>6.0</v>
      </c>
      <c r="K29" s="16" t="s">
        <v>38</v>
      </c>
      <c r="L29" s="1" t="s">
        <v>42</v>
      </c>
      <c r="M29" s="9">
        <v>6.0</v>
      </c>
      <c r="N29" s="16" t="s">
        <v>38</v>
      </c>
      <c r="O29" s="1" t="s">
        <v>42</v>
      </c>
      <c r="P29" s="9">
        <v>6.0</v>
      </c>
      <c r="Q29" s="16" t="s">
        <v>38</v>
      </c>
    </row>
    <row r="30">
      <c r="A30" s="12"/>
      <c r="E30" s="26" t="s">
        <v>43</v>
      </c>
      <c r="F30" s="40" t="str">
        <f>if(min('Fedex express'!A34:A37)&gt;0,min('Fedex express'!A34:A37),"NA")</f>
        <v>NA</v>
      </c>
      <c r="G30" s="16" t="s">
        <v>29</v>
      </c>
      <c r="I30" s="1" t="s">
        <v>44</v>
      </c>
      <c r="J30" s="9">
        <v>3.14</v>
      </c>
      <c r="K30" s="16" t="s">
        <v>38</v>
      </c>
      <c r="L30" s="1" t="s">
        <v>44</v>
      </c>
      <c r="M30" s="9">
        <v>3.14</v>
      </c>
      <c r="N30" s="16" t="s">
        <v>38</v>
      </c>
      <c r="O30" s="1" t="s">
        <v>44</v>
      </c>
      <c r="P30" s="9">
        <v>3.14</v>
      </c>
      <c r="Q30" s="16" t="s">
        <v>38</v>
      </c>
    </row>
    <row r="31">
      <c r="A31" s="12"/>
      <c r="E31" s="26" t="s">
        <v>45</v>
      </c>
      <c r="F31" s="32" t="str">
        <f>if(min('Fedex express'!A29:A33)&gt;0,min('Fedex express'!A29:A33),"NA")</f>
        <v>NA</v>
      </c>
      <c r="G31" s="16" t="s">
        <v>29</v>
      </c>
      <c r="I31" s="1" t="s">
        <v>46</v>
      </c>
      <c r="J31" s="41">
        <v>0.7</v>
      </c>
      <c r="K31" s="16" t="s">
        <v>38</v>
      </c>
      <c r="L31" s="1" t="s">
        <v>46</v>
      </c>
      <c r="M31" s="41">
        <v>0.7</v>
      </c>
      <c r="N31" s="16" t="s">
        <v>38</v>
      </c>
      <c r="O31" s="1" t="s">
        <v>46</v>
      </c>
      <c r="P31" s="41">
        <v>0.7</v>
      </c>
      <c r="Q31" s="16" t="s">
        <v>38</v>
      </c>
    </row>
    <row r="32">
      <c r="A32" s="12"/>
      <c r="E32" s="42" t="s">
        <v>37</v>
      </c>
      <c r="F32" s="43">
        <v>2.5</v>
      </c>
      <c r="G32" s="16" t="s">
        <v>38</v>
      </c>
      <c r="I32" s="1" t="s">
        <v>47</v>
      </c>
      <c r="J32" s="10">
        <v>0.0</v>
      </c>
      <c r="K32" s="16" t="s">
        <v>38</v>
      </c>
      <c r="L32" s="1" t="s">
        <v>47</v>
      </c>
      <c r="M32" s="10">
        <v>0.0</v>
      </c>
      <c r="N32" s="16" t="s">
        <v>38</v>
      </c>
      <c r="O32" s="1" t="s">
        <v>47</v>
      </c>
      <c r="P32" s="9">
        <v>0.5</v>
      </c>
      <c r="Q32" s="16" t="s">
        <v>38</v>
      </c>
    </row>
    <row r="33">
      <c r="E33" s="42" t="s">
        <v>42</v>
      </c>
      <c r="F33" s="43">
        <v>5.0</v>
      </c>
      <c r="G33" s="16" t="s">
        <v>38</v>
      </c>
      <c r="I33" s="1" t="s">
        <v>48</v>
      </c>
      <c r="J33" s="41">
        <f>0.27</f>
        <v>0.27</v>
      </c>
      <c r="K33" s="16" t="s">
        <v>38</v>
      </c>
      <c r="L33" s="1" t="s">
        <v>48</v>
      </c>
      <c r="M33" s="41">
        <f>0.9/3.3</f>
        <v>0.2727272727</v>
      </c>
      <c r="N33" s="16" t="s">
        <v>38</v>
      </c>
      <c r="O33" s="1" t="s">
        <v>48</v>
      </c>
      <c r="P33" s="41">
        <f>0.9/3.3</f>
        <v>0.2727272727</v>
      </c>
      <c r="Q33" s="16" t="s">
        <v>38</v>
      </c>
    </row>
    <row r="34">
      <c r="E34" s="42" t="s">
        <v>44</v>
      </c>
      <c r="F34" s="43">
        <v>7.0</v>
      </c>
      <c r="G34" s="16" t="s">
        <v>38</v>
      </c>
      <c r="I34" s="44" t="s">
        <v>49</v>
      </c>
      <c r="J34" s="45">
        <v>0.0</v>
      </c>
      <c r="K34" s="16" t="s">
        <v>38</v>
      </c>
      <c r="L34" s="44" t="s">
        <v>49</v>
      </c>
      <c r="M34" s="45">
        <v>0.0</v>
      </c>
      <c r="N34" s="16" t="s">
        <v>38</v>
      </c>
      <c r="O34" s="44" t="s">
        <v>49</v>
      </c>
      <c r="P34" s="45">
        <v>0.0</v>
      </c>
      <c r="Q34" s="16" t="s">
        <v>38</v>
      </c>
    </row>
    <row r="35">
      <c r="E35" s="42" t="s">
        <v>47</v>
      </c>
      <c r="F35" s="46">
        <v>0.5</v>
      </c>
      <c r="G35" s="16" t="s">
        <v>38</v>
      </c>
      <c r="I35" s="44" t="s">
        <v>50</v>
      </c>
      <c r="J35" s="45">
        <v>0.0</v>
      </c>
      <c r="K35" s="16" t="s">
        <v>38</v>
      </c>
      <c r="L35" s="44" t="s">
        <v>50</v>
      </c>
      <c r="M35" s="45">
        <v>0.0</v>
      </c>
      <c r="N35" s="16" t="s">
        <v>38</v>
      </c>
      <c r="O35" s="44" t="s">
        <v>50</v>
      </c>
      <c r="P35" s="45">
        <v>0.0</v>
      </c>
      <c r="Q35" s="16" t="s">
        <v>38</v>
      </c>
    </row>
    <row r="36">
      <c r="D36" s="47">
        <f>F36*F17+F38+F39</f>
        <v>2.24</v>
      </c>
      <c r="E36" s="42" t="s">
        <v>48</v>
      </c>
      <c r="F36" s="46">
        <f>0.27</f>
        <v>0.27</v>
      </c>
      <c r="G36" s="16" t="s">
        <v>38</v>
      </c>
      <c r="I36" s="1" t="s">
        <v>51</v>
      </c>
      <c r="J36" s="41">
        <v>1.0</v>
      </c>
      <c r="K36" s="16" t="s">
        <v>38</v>
      </c>
      <c r="L36" s="1" t="s">
        <v>51</v>
      </c>
      <c r="M36" s="41">
        <v>1.0</v>
      </c>
      <c r="N36" s="16" t="s">
        <v>38</v>
      </c>
      <c r="O36" s="1" t="s">
        <v>51</v>
      </c>
      <c r="P36" s="41">
        <v>1.0</v>
      </c>
      <c r="Q36" s="16" t="s">
        <v>38</v>
      </c>
    </row>
    <row r="37">
      <c r="E37" s="42" t="s">
        <v>46</v>
      </c>
      <c r="F37" s="46">
        <v>0.7</v>
      </c>
      <c r="G37" s="16" t="s">
        <v>38</v>
      </c>
      <c r="I37" s="4"/>
      <c r="J37" s="48"/>
      <c r="K37" s="4"/>
      <c r="L37" s="4"/>
      <c r="M37" s="48"/>
      <c r="N37" s="4"/>
      <c r="O37" s="4"/>
      <c r="P37" s="48"/>
    </row>
    <row r="38">
      <c r="E38" s="49" t="s">
        <v>49</v>
      </c>
      <c r="F38" s="50">
        <v>0.13</v>
      </c>
      <c r="G38" s="16" t="s">
        <v>38</v>
      </c>
      <c r="I38" s="4"/>
      <c r="J38" s="4"/>
      <c r="K38" s="4"/>
      <c r="L38" s="4"/>
      <c r="M38" s="4"/>
      <c r="N38" s="4"/>
      <c r="O38" s="4"/>
      <c r="P38" s="4"/>
    </row>
    <row r="39">
      <c r="E39" s="49" t="s">
        <v>50</v>
      </c>
      <c r="F39" s="50">
        <v>1.84</v>
      </c>
      <c r="G39" s="16" t="s">
        <v>38</v>
      </c>
      <c r="I39" s="4"/>
      <c r="J39" s="4"/>
      <c r="K39" s="4"/>
      <c r="L39" s="4"/>
      <c r="M39" s="4"/>
      <c r="N39" s="4"/>
      <c r="O39" s="4"/>
      <c r="P39" s="4"/>
    </row>
    <row r="40">
      <c r="E40" s="49" t="s">
        <v>52</v>
      </c>
      <c r="F40" s="50">
        <v>2.0</v>
      </c>
      <c r="G40" s="16" t="s">
        <v>38</v>
      </c>
      <c r="I40" s="4"/>
      <c r="J40" s="4"/>
      <c r="K40" s="4"/>
      <c r="L40" s="4"/>
      <c r="M40" s="4"/>
      <c r="N40" s="4"/>
      <c r="O40" s="4"/>
      <c r="P40" s="4"/>
    </row>
    <row r="41">
      <c r="E41" s="51" t="s">
        <v>51</v>
      </c>
      <c r="F41" s="52">
        <v>1.0</v>
      </c>
      <c r="G41" s="16" t="s">
        <v>38</v>
      </c>
      <c r="I41" s="4"/>
      <c r="J41" s="4"/>
      <c r="K41" s="4"/>
      <c r="L41" s="4"/>
      <c r="M41" s="4"/>
      <c r="N41" s="4"/>
      <c r="O41" s="4"/>
      <c r="P41" s="4"/>
    </row>
    <row r="42">
      <c r="D42" s="47">
        <f>F36*F17</f>
        <v>0.27</v>
      </c>
      <c r="E42" s="53" t="s">
        <v>53</v>
      </c>
      <c r="F42" s="54" t="str">
        <f>if(F17&lt;=0.45,"USPS first class",if(And(F26&lt;F27,F26&lt;F30,F26&lt;F28,F26&lt;F29,F26&lt;F31),"USPS priority",if(and(F30&lt;F27,F30&lt;F26,F30&lt;F28,F30&lt;F29,F30&lt;F31),"Fedex express second day",if(and(F28&lt;F26,F28&lt;F27,F28&lt;F29,F28&lt;F30,F30&lt;F31),"USPS First class",if(and(F29&lt;F26,F29&lt;F27,F29&lt;F28,F29&lt;F30,F29&lt;F31),"USPS priority cubic",if(and(F31&lt;F26,F31&lt;F27,F31&lt;F28,F31&lt;F29,F31&lt;F30),"Fedex express saver","USPS priority flat rate"))))))</f>
        <v>USPS priority</v>
      </c>
      <c r="G42" s="55" t="b">
        <f>if(isnumber(search("USPS priority flat rate",F42)),VLOOKUP(F27,'Domestic flat rate boxes USPS'!A29:B34,2,FALSE),if(isnumber(search("USPS first class",F42)),vlookup(F28,'First class domestic'!A41:B42,2,FALSE),if(isnumber(search("Fedex express",F42)),vlookup(F30,'Fedex express'!A29:B37,2,FAlSE))))</f>
        <v>0</v>
      </c>
      <c r="H42" s="56"/>
      <c r="I42" s="57" t="s">
        <v>53</v>
      </c>
      <c r="J42" s="58" t="s">
        <v>35</v>
      </c>
      <c r="K42" s="4"/>
      <c r="L42" s="57" t="s">
        <v>53</v>
      </c>
      <c r="M42" s="58" t="s">
        <v>35</v>
      </c>
      <c r="N42" s="4"/>
      <c r="O42" s="57" t="s">
        <v>53</v>
      </c>
      <c r="P42" s="58" t="s">
        <v>35</v>
      </c>
    </row>
    <row r="43">
      <c r="C43" s="31" t="b">
        <f>and(F19*F20*F21/166/2.2/0.25&lt;=1.7,F17&lt;=0.25)</f>
        <v>0</v>
      </c>
      <c r="E43" s="53" t="s">
        <v>54</v>
      </c>
      <c r="F43" s="59">
        <f>if(and(F19*F20*F21/166/2.2/0.25&lt;=1.7,F17&lt;=0.25),12.29,if(and(F19*F20*F21/166/2.2/0.45&lt;=1.7,F17&lt;=0.45,F17&gt;0.25),15.71,max(F17*F41,F19*F20*F21/166/2.2)*F34+F37+if(F32*max(F17*F41,F19*F20*F21/166/2.2)&lt;F33,F33,F32*max(F17*F41,F19*F20*F21/166/2.2))+F35*max(F17*F41,F19*F20*F21/166/2.2)+F36*F17+F38+F39+min(F26:F29)))</f>
        <v>25.96580681</v>
      </c>
      <c r="G43" s="60" t="s">
        <v>55</v>
      </c>
      <c r="H43" s="56"/>
      <c r="I43" s="57" t="s">
        <v>56</v>
      </c>
      <c r="J43" s="58">
        <f>if(J18&lt;=2,max(J18*J36,J19*J20*J21/6000)*J30+J31+if(J28*max(J18*J36,J19*J20*J21/6000)&lt;J29,J29,J28*max(J18*J36,J19*J20*J21/6000))+J32*max(J18*J36,J19*J20*J21/6000)+J33*J18+J34+J35+J27,"NA)")</f>
        <v>16.5272</v>
      </c>
      <c r="K43" s="30" t="s">
        <v>57</v>
      </c>
      <c r="L43" s="57" t="s">
        <v>56</v>
      </c>
      <c r="M43" s="58">
        <f>max(M18*M36,M19*M20*M21/6000)*M30+M31+if(M28*max(M18*M36,M19*M20*M21/6000)&lt;M29,M29,M28*max(M18*M36,M19*M20*M21/6000))+M32*max(M18*M36,M19*M20*M21/6000)+M33*M18+M34+M35+M27</f>
        <v>15.70583182</v>
      </c>
      <c r="N43" s="30" t="s">
        <v>57</v>
      </c>
      <c r="O43" s="57" t="s">
        <v>56</v>
      </c>
      <c r="P43" s="58">
        <f>max(P18*P36,P19*P20*P21/6000)*P30+P31+if(P28*max(P18*P36,P19*P20*P21/6000)&lt;P29,P29,P28*max(P18*P36,P19*P20*P21/6000))+P32*max(P18*P36,P19*P20*P21/6000)+P33*P18+P34+P35+P27</f>
        <v>21.00365455</v>
      </c>
      <c r="Q43" s="30" t="s">
        <v>57</v>
      </c>
    </row>
    <row r="44">
      <c r="E44" s="53" t="s">
        <v>58</v>
      </c>
      <c r="F44" s="61">
        <f>max(F17*1.7,F19*F20*F21/166/2.2)*F34+F37+if(F32*F17&lt;F33,F33,F32*F17)+F35*F17+F36*F17+F38+F39+F40+min(F30:F31)</f>
        <v>22.34</v>
      </c>
      <c r="G44" s="62" t="str">
        <f>vlookup(min(F30:F31),'Fedex express'!A29:B37,2,False)</f>
        <v>#N/A</v>
      </c>
      <c r="H44" s="60" t="s">
        <v>59</v>
      </c>
      <c r="I44" s="57" t="s">
        <v>60</v>
      </c>
      <c r="J44" s="58">
        <f>max(J18*J36,J19*J20*J21/6000)*J30+J31+if(J28*max(J18*J36,J19*J20*J21/6000)&lt;J29,J29,J28*max(J18*J36,J19*J20*J21/6000))+J32*max(J18*J36,J19*J20*J21/6000)+J33*J18+J34+J35+J27+if(J22&lt;=22,0,J22*21/100)*104/100*1.22</f>
        <v>16.5272</v>
      </c>
      <c r="K44" s="30" t="s">
        <v>61</v>
      </c>
      <c r="L44" s="57" t="s">
        <v>60</v>
      </c>
      <c r="M44" s="63" t="s">
        <v>40</v>
      </c>
      <c r="N44" s="30" t="s">
        <v>62</v>
      </c>
      <c r="O44" s="57" t="s">
        <v>60</v>
      </c>
      <c r="P44" s="58">
        <f>max(P18*P36,P19*P20*P21/6000)*P30+P31+if(P28*max(P18*P36,P19*P20*P21/6000)&lt;P29,P29,P28*max(P18*P36,P19*P20*P21/6000))+P32*max(P18*P36,P19*P20*P21/6000)+P33*P18+P34+P35+P27+P22*21/100*104/100</f>
        <v>25.80845455</v>
      </c>
      <c r="Q44" s="30" t="s">
        <v>61</v>
      </c>
    </row>
    <row r="45">
      <c r="E45" s="56"/>
      <c r="F45" s="56"/>
      <c r="G45" s="56"/>
      <c r="H45" s="56"/>
      <c r="I45" s="56"/>
      <c r="J45" s="62"/>
      <c r="K45" s="56"/>
      <c r="L45" s="56"/>
      <c r="M45" s="62"/>
      <c r="N45" s="56"/>
      <c r="O45" s="56"/>
      <c r="P45" s="62"/>
    </row>
    <row r="46">
      <c r="E46" s="64" t="s">
        <v>63</v>
      </c>
      <c r="F46" s="65">
        <f>if(F17&gt;=2,F43-min(F26:F29)+F17*1, F43-min(F26:F29))</f>
        <v>17.96580681</v>
      </c>
    </row>
    <row r="48">
      <c r="F48" s="31" t="b">
        <f>F19*F20*F21/166/2.2/0.25&lt;=1.7</f>
        <v>0</v>
      </c>
    </row>
    <row r="49">
      <c r="F49" s="31">
        <f>F19*F20*F21/166/2.2/0.25</f>
        <v>5.347096963</v>
      </c>
    </row>
    <row r="50">
      <c r="F50" s="31">
        <f>F19*F20*F21</f>
        <v>488.1899528</v>
      </c>
    </row>
    <row r="51">
      <c r="F51" s="31">
        <f>393.289536/2.54^3</f>
        <v>24</v>
      </c>
    </row>
  </sheetData>
  <mergeCells count="5">
    <mergeCell ref="A10:K10"/>
    <mergeCell ref="E15:F15"/>
    <mergeCell ref="I15:J15"/>
    <mergeCell ref="L15:M15"/>
    <mergeCell ref="O15:P15"/>
  </mergeCells>
  <dataValidations>
    <dataValidation type="list" allowBlank="1" sqref="F18">
      <formula1>'Domestic Zones'!$A$4:$A$61</formula1>
    </dataValidation>
    <dataValidation type="list" allowBlank="1" sqref="J17">
      <formula1>Landmark!$A$20:$A$46</formula1>
    </dataValidation>
    <dataValidation type="list" allowBlank="1" sqref="M17">
      <formula1>Landmark!$A$48:$A$232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7.0"/>
    <col customWidth="1" min="3" max="3" width="9.71"/>
    <col customWidth="1" min="4" max="4" width="10.14"/>
  </cols>
  <sheetData>
    <row r="1">
      <c r="C1" s="66"/>
      <c r="D1" s="67"/>
    </row>
    <row r="2">
      <c r="C2" s="66"/>
      <c r="D2" s="67"/>
      <c r="H2" s="26"/>
      <c r="I2" s="26"/>
      <c r="J2" s="26"/>
      <c r="K2" s="26"/>
      <c r="L2" s="26"/>
      <c r="M2" s="26"/>
      <c r="N2" s="26"/>
    </row>
    <row r="3">
      <c r="A3" s="26">
        <v>2.2</v>
      </c>
      <c r="C3" s="14"/>
      <c r="D3" s="68"/>
      <c r="E3" s="26"/>
      <c r="F3" s="26"/>
      <c r="G3" s="26"/>
      <c r="H3" s="26"/>
      <c r="I3" s="26"/>
      <c r="J3" s="26"/>
      <c r="K3" s="26"/>
      <c r="L3" s="26"/>
      <c r="M3" s="26"/>
      <c r="N3" s="26"/>
    </row>
    <row r="4">
      <c r="C4" s="14"/>
      <c r="D4" s="68"/>
      <c r="E4" s="26"/>
      <c r="F4" s="26"/>
      <c r="G4" s="26"/>
      <c r="H4" s="26"/>
      <c r="I4" s="26"/>
      <c r="J4" s="26"/>
      <c r="K4" s="26"/>
      <c r="L4" s="26"/>
      <c r="M4" s="26"/>
      <c r="N4" s="26"/>
    </row>
    <row r="5">
      <c r="C5" s="14"/>
      <c r="D5" s="68"/>
      <c r="E5" s="26" t="s">
        <v>31</v>
      </c>
      <c r="F5" s="26"/>
      <c r="G5" s="26"/>
      <c r="H5" s="26"/>
      <c r="I5" s="26"/>
      <c r="J5" s="26"/>
      <c r="K5" s="26"/>
      <c r="L5" s="26"/>
      <c r="M5" s="26"/>
      <c r="N5" s="26"/>
    </row>
    <row r="6">
      <c r="A6" s="26" t="s">
        <v>64</v>
      </c>
      <c r="B6" s="26" t="s">
        <v>65</v>
      </c>
      <c r="C6" s="14" t="s">
        <v>66</v>
      </c>
      <c r="D6" s="68" t="s">
        <v>67</v>
      </c>
      <c r="E6" s="26">
        <v>1.0</v>
      </c>
      <c r="F6" s="26">
        <v>2.0</v>
      </c>
      <c r="G6" s="26">
        <v>3.0</v>
      </c>
      <c r="H6" s="26">
        <v>4.0</v>
      </c>
      <c r="I6" s="26">
        <v>5.0</v>
      </c>
      <c r="J6" s="26">
        <v>6.0</v>
      </c>
      <c r="K6" s="26">
        <v>7.0</v>
      </c>
      <c r="L6" s="26">
        <v>8.0</v>
      </c>
      <c r="M6" s="26">
        <v>9.0</v>
      </c>
    </row>
    <row r="7">
      <c r="A7" s="26">
        <v>1.0</v>
      </c>
      <c r="B7" s="69">
        <f t="shared" ref="B7:B76" si="1">A7/$A$3</f>
        <v>0.4545454545</v>
      </c>
      <c r="C7" s="14"/>
      <c r="D7" s="68"/>
      <c r="E7" s="70">
        <v>7.16</v>
      </c>
      <c r="F7" s="70">
        <v>7.16</v>
      </c>
      <c r="G7" s="70">
        <v>7.46</v>
      </c>
      <c r="H7" s="70">
        <v>7.67</v>
      </c>
      <c r="I7" s="70">
        <v>7.88</v>
      </c>
      <c r="J7" s="70">
        <v>8.34</v>
      </c>
      <c r="K7" s="70">
        <v>8.52</v>
      </c>
      <c r="L7" s="70">
        <v>8.8</v>
      </c>
      <c r="M7" s="70">
        <v>14.25</v>
      </c>
      <c r="O7" s="70"/>
      <c r="P7" s="70"/>
      <c r="Q7" s="70"/>
      <c r="R7" s="70"/>
      <c r="S7" s="70"/>
      <c r="T7" s="70"/>
      <c r="U7" s="70"/>
      <c r="V7" s="70"/>
      <c r="W7" s="70"/>
    </row>
    <row r="8">
      <c r="A8" s="26">
        <v>2.0</v>
      </c>
      <c r="B8" s="69">
        <f t="shared" si="1"/>
        <v>0.9090909091</v>
      </c>
      <c r="C8" s="14"/>
      <c r="D8" s="68"/>
      <c r="E8" s="70">
        <v>7.79</v>
      </c>
      <c r="F8" s="70">
        <v>7.79</v>
      </c>
      <c r="G8" s="70">
        <v>7.96</v>
      </c>
      <c r="H8" s="70">
        <v>8.24</v>
      </c>
      <c r="I8" s="70">
        <v>8.85</v>
      </c>
      <c r="J8" s="70">
        <v>10.44</v>
      </c>
      <c r="K8" s="70">
        <v>11.01</v>
      </c>
      <c r="L8" s="70">
        <v>11.69</v>
      </c>
      <c r="M8" s="70">
        <v>21.81</v>
      </c>
      <c r="O8" s="70"/>
      <c r="P8" s="70"/>
      <c r="Q8" s="70"/>
      <c r="R8" s="70"/>
      <c r="S8" s="70"/>
      <c r="T8" s="70"/>
      <c r="U8" s="70"/>
      <c r="V8" s="70"/>
      <c r="W8" s="70"/>
    </row>
    <row r="9">
      <c r="A9" s="26">
        <v>3.0</v>
      </c>
      <c r="B9" s="69">
        <f t="shared" si="1"/>
        <v>1.363636364</v>
      </c>
      <c r="C9" s="14">
        <f t="shared" ref="C9:C76" si="2">ROUNDDOWN(B9,0)</f>
        <v>1</v>
      </c>
      <c r="D9" s="68">
        <f>C9</f>
        <v>1</v>
      </c>
      <c r="E9" s="70">
        <v>8.0</v>
      </c>
      <c r="F9" s="70">
        <v>8.0</v>
      </c>
      <c r="G9" s="70">
        <v>8.35</v>
      </c>
      <c r="H9" s="70">
        <v>8.72</v>
      </c>
      <c r="I9" s="70">
        <v>9.64</v>
      </c>
      <c r="J9" s="70">
        <v>12.7</v>
      </c>
      <c r="K9" s="70">
        <v>14.1</v>
      </c>
      <c r="L9" s="70">
        <v>16.45</v>
      </c>
      <c r="M9" s="70">
        <v>29.59</v>
      </c>
      <c r="O9" s="70"/>
      <c r="P9" s="70"/>
      <c r="Q9" s="70"/>
      <c r="R9" s="70"/>
      <c r="S9" s="70"/>
      <c r="T9" s="70"/>
      <c r="U9" s="70"/>
      <c r="V9" s="70"/>
      <c r="W9" s="70"/>
    </row>
    <row r="10">
      <c r="A10" s="26">
        <v>4.0</v>
      </c>
      <c r="B10" s="69">
        <f t="shared" si="1"/>
        <v>1.818181818</v>
      </c>
      <c r="C10" s="14">
        <f t="shared" si="2"/>
        <v>1</v>
      </c>
      <c r="D10" s="68" t="str">
        <f t="shared" ref="D10:D76" si="3">if(D9=C10,,C10)</f>
        <v/>
      </c>
      <c r="E10" s="70">
        <v>8.1</v>
      </c>
      <c r="F10" s="70">
        <v>8.1</v>
      </c>
      <c r="G10" s="70">
        <v>8.58</v>
      </c>
      <c r="H10" s="70">
        <v>9.21</v>
      </c>
      <c r="I10" s="70">
        <v>10.43</v>
      </c>
      <c r="J10" s="70">
        <v>14.8</v>
      </c>
      <c r="K10" s="70">
        <v>16.78</v>
      </c>
      <c r="L10" s="70">
        <v>18.96</v>
      </c>
      <c r="M10" s="70">
        <v>35.63</v>
      </c>
      <c r="O10" s="70"/>
      <c r="P10" s="70"/>
      <c r="Q10" s="70"/>
      <c r="R10" s="70"/>
      <c r="S10" s="70"/>
      <c r="T10" s="70"/>
      <c r="U10" s="70"/>
      <c r="V10" s="70"/>
      <c r="W10" s="70"/>
    </row>
    <row r="11">
      <c r="A11" s="26">
        <v>5.0</v>
      </c>
      <c r="B11" s="69">
        <f t="shared" si="1"/>
        <v>2.272727273</v>
      </c>
      <c r="C11" s="14">
        <f t="shared" si="2"/>
        <v>2</v>
      </c>
      <c r="D11" s="68">
        <f t="shared" si="3"/>
        <v>2</v>
      </c>
      <c r="E11" s="70">
        <v>8.2</v>
      </c>
      <c r="F11" s="70">
        <v>8.2</v>
      </c>
      <c r="G11" s="70">
        <v>8.63</v>
      </c>
      <c r="H11" s="70">
        <v>9.53</v>
      </c>
      <c r="I11" s="70">
        <v>11.7</v>
      </c>
      <c r="J11" s="70">
        <v>16.87</v>
      </c>
      <c r="K11" s="71">
        <v>19.29</v>
      </c>
      <c r="L11" s="70">
        <v>21.96</v>
      </c>
      <c r="M11" s="70">
        <v>41.46</v>
      </c>
      <c r="O11" s="70"/>
      <c r="P11" s="70"/>
      <c r="Q11" s="70"/>
      <c r="R11" s="70"/>
      <c r="S11" s="70"/>
      <c r="T11" s="70"/>
      <c r="U11" s="70"/>
      <c r="V11" s="70"/>
      <c r="W11" s="70"/>
    </row>
    <row r="12">
      <c r="A12" s="26">
        <v>6.0</v>
      </c>
      <c r="B12" s="69">
        <f t="shared" si="1"/>
        <v>2.727272727</v>
      </c>
      <c r="C12" s="14">
        <f t="shared" si="2"/>
        <v>2</v>
      </c>
      <c r="D12" s="68" t="str">
        <f t="shared" si="3"/>
        <v/>
      </c>
      <c r="E12" s="70">
        <v>8.31</v>
      </c>
      <c r="F12" s="70">
        <v>8.31</v>
      </c>
      <c r="G12" s="70">
        <v>8.67</v>
      </c>
      <c r="H12" s="70">
        <v>9.64</v>
      </c>
      <c r="I12" s="70">
        <v>14.32</v>
      </c>
      <c r="J12" s="70">
        <v>19.39</v>
      </c>
      <c r="K12" s="70">
        <v>22.52</v>
      </c>
      <c r="L12" s="70">
        <v>25.75</v>
      </c>
      <c r="M12" s="70">
        <v>47.51</v>
      </c>
      <c r="O12" s="70"/>
      <c r="P12" s="70"/>
      <c r="Q12" s="70"/>
      <c r="R12" s="70"/>
      <c r="S12" s="70"/>
      <c r="T12" s="70"/>
      <c r="U12" s="70"/>
      <c r="V12" s="70"/>
      <c r="W12" s="70"/>
    </row>
    <row r="13">
      <c r="A13" s="26">
        <v>7.0</v>
      </c>
      <c r="B13" s="69">
        <f t="shared" si="1"/>
        <v>3.181818182</v>
      </c>
      <c r="C13" s="14">
        <f t="shared" si="2"/>
        <v>3</v>
      </c>
      <c r="D13" s="68">
        <f t="shared" si="3"/>
        <v>3</v>
      </c>
      <c r="E13" s="70">
        <v>8.73</v>
      </c>
      <c r="F13" s="70">
        <v>8.73</v>
      </c>
      <c r="G13" s="70">
        <v>10.08</v>
      </c>
      <c r="H13" s="70">
        <v>10.13</v>
      </c>
      <c r="I13" s="70">
        <v>16.53</v>
      </c>
      <c r="J13" s="70">
        <v>21.48</v>
      </c>
      <c r="K13" s="70">
        <v>25.39</v>
      </c>
      <c r="L13" s="70">
        <v>28.93</v>
      </c>
      <c r="M13" s="70">
        <v>53.35</v>
      </c>
      <c r="O13" s="70"/>
      <c r="P13" s="70"/>
      <c r="Q13" s="70"/>
      <c r="R13" s="70"/>
      <c r="S13" s="70"/>
      <c r="T13" s="70"/>
      <c r="U13" s="70"/>
      <c r="V13" s="70"/>
      <c r="W13" s="70"/>
    </row>
    <row r="14">
      <c r="A14" s="26">
        <v>8.0</v>
      </c>
      <c r="B14" s="69">
        <f t="shared" si="1"/>
        <v>3.636363636</v>
      </c>
      <c r="C14" s="14">
        <f t="shared" si="2"/>
        <v>3</v>
      </c>
      <c r="D14" s="68" t="str">
        <f t="shared" si="3"/>
        <v/>
      </c>
      <c r="E14" s="70">
        <v>8.79</v>
      </c>
      <c r="F14" s="70">
        <v>8.79</v>
      </c>
      <c r="G14" s="70">
        <v>10.58</v>
      </c>
      <c r="H14" s="70">
        <v>11.95</v>
      </c>
      <c r="I14" s="70">
        <v>18.04</v>
      </c>
      <c r="J14" s="70">
        <v>23.59</v>
      </c>
      <c r="K14" s="70">
        <v>27.96</v>
      </c>
      <c r="L14" s="70">
        <v>32.49</v>
      </c>
      <c r="M14" s="70">
        <v>59.89</v>
      </c>
      <c r="O14" s="70"/>
      <c r="P14" s="70"/>
      <c r="Q14" s="70"/>
      <c r="R14" s="70"/>
      <c r="S14" s="70"/>
      <c r="T14" s="70"/>
      <c r="U14" s="70"/>
      <c r="V14" s="70"/>
      <c r="W14" s="70"/>
    </row>
    <row r="15">
      <c r="A15" s="26">
        <v>9.0</v>
      </c>
      <c r="B15" s="69">
        <f t="shared" si="1"/>
        <v>4.090909091</v>
      </c>
      <c r="C15" s="14">
        <f t="shared" si="2"/>
        <v>4</v>
      </c>
      <c r="D15" s="68">
        <f t="shared" si="3"/>
        <v>4</v>
      </c>
      <c r="E15" s="70">
        <v>9.65</v>
      </c>
      <c r="F15" s="70">
        <v>9.65</v>
      </c>
      <c r="G15" s="70">
        <v>10.98</v>
      </c>
      <c r="H15" s="70">
        <v>12.45</v>
      </c>
      <c r="I15" s="70">
        <v>19.34</v>
      </c>
      <c r="J15" s="70">
        <v>25.67</v>
      </c>
      <c r="K15" s="70">
        <v>30.28</v>
      </c>
      <c r="L15" s="70">
        <v>36.12</v>
      </c>
      <c r="M15" s="70">
        <v>66.6</v>
      </c>
      <c r="O15" s="70"/>
      <c r="P15" s="70"/>
      <c r="Q15" s="70"/>
      <c r="R15" s="70"/>
      <c r="S15" s="70"/>
      <c r="T15" s="70"/>
      <c r="U15" s="70"/>
      <c r="V15" s="70"/>
      <c r="W15" s="70"/>
    </row>
    <row r="16">
      <c r="A16" s="26">
        <v>10.0</v>
      </c>
      <c r="B16" s="69">
        <f t="shared" si="1"/>
        <v>4.545454545</v>
      </c>
      <c r="C16" s="14">
        <f t="shared" si="2"/>
        <v>4</v>
      </c>
      <c r="D16" s="68" t="str">
        <f t="shared" si="3"/>
        <v/>
      </c>
      <c r="E16" s="70">
        <v>10.15</v>
      </c>
      <c r="F16" s="70">
        <v>10.15</v>
      </c>
      <c r="G16" s="70">
        <v>11.54</v>
      </c>
      <c r="H16" s="70">
        <v>12.65</v>
      </c>
      <c r="I16" s="70">
        <v>21.11</v>
      </c>
      <c r="J16" s="70">
        <v>28.0</v>
      </c>
      <c r="K16" s="70">
        <v>33.63</v>
      </c>
      <c r="L16" s="70">
        <v>39.67</v>
      </c>
      <c r="M16" s="70">
        <v>72.43</v>
      </c>
      <c r="O16" s="70"/>
      <c r="P16" s="70"/>
      <c r="Q16" s="70"/>
      <c r="R16" s="70"/>
      <c r="S16" s="70"/>
      <c r="T16" s="70"/>
      <c r="U16" s="70"/>
      <c r="V16" s="70"/>
      <c r="W16" s="70"/>
    </row>
    <row r="17">
      <c r="A17" s="26">
        <v>11.0</v>
      </c>
      <c r="B17" s="69">
        <f t="shared" si="1"/>
        <v>5</v>
      </c>
      <c r="C17" s="14">
        <f t="shared" si="2"/>
        <v>5</v>
      </c>
      <c r="D17" s="68">
        <f t="shared" si="3"/>
        <v>5</v>
      </c>
      <c r="E17" s="70">
        <v>12.15</v>
      </c>
      <c r="F17" s="70">
        <v>12.15</v>
      </c>
      <c r="G17" s="70">
        <v>14.54</v>
      </c>
      <c r="H17" s="70">
        <v>15.59</v>
      </c>
      <c r="I17" s="70">
        <v>24.26</v>
      </c>
      <c r="J17" s="70">
        <v>32.07</v>
      </c>
      <c r="K17" s="70">
        <v>39.05</v>
      </c>
      <c r="L17" s="70">
        <v>45.84</v>
      </c>
      <c r="M17" s="70">
        <v>79.13</v>
      </c>
      <c r="O17" s="70"/>
      <c r="P17" s="70"/>
      <c r="Q17" s="70"/>
      <c r="R17" s="70"/>
      <c r="S17" s="70"/>
      <c r="T17" s="70"/>
      <c r="U17" s="70"/>
      <c r="V17" s="70"/>
      <c r="W17" s="70"/>
    </row>
    <row r="18">
      <c r="A18" s="26">
        <v>12.0</v>
      </c>
      <c r="B18" s="69">
        <f t="shared" si="1"/>
        <v>5.454545455</v>
      </c>
      <c r="C18" s="14">
        <f t="shared" si="2"/>
        <v>5</v>
      </c>
      <c r="D18" s="68" t="str">
        <f t="shared" si="3"/>
        <v/>
      </c>
      <c r="E18" s="70">
        <v>12.9</v>
      </c>
      <c r="F18" s="70">
        <v>12.9</v>
      </c>
      <c r="G18" s="70">
        <v>15.47</v>
      </c>
      <c r="H18" s="70">
        <v>18.16</v>
      </c>
      <c r="I18" s="70">
        <v>25.99</v>
      </c>
      <c r="J18" s="70">
        <v>34.99</v>
      </c>
      <c r="K18" s="70">
        <v>42.24</v>
      </c>
      <c r="L18" s="70">
        <v>49.2</v>
      </c>
      <c r="M18" s="70">
        <v>84.83</v>
      </c>
      <c r="O18" s="70"/>
      <c r="P18" s="70"/>
      <c r="Q18" s="70"/>
      <c r="R18" s="70"/>
      <c r="S18" s="70"/>
      <c r="T18" s="70"/>
      <c r="U18" s="70"/>
      <c r="V18" s="70"/>
      <c r="W18" s="70"/>
    </row>
    <row r="19">
      <c r="A19" s="26">
        <v>13.0</v>
      </c>
      <c r="B19" s="69">
        <f t="shared" si="1"/>
        <v>5.909090909</v>
      </c>
      <c r="C19" s="14">
        <f t="shared" si="2"/>
        <v>5</v>
      </c>
      <c r="D19" s="68">
        <f t="shared" si="3"/>
        <v>5</v>
      </c>
      <c r="E19" s="70">
        <v>13.57</v>
      </c>
      <c r="F19" s="70">
        <v>13.57</v>
      </c>
      <c r="G19" s="70">
        <v>16.36</v>
      </c>
      <c r="H19" s="70">
        <v>19.01</v>
      </c>
      <c r="I19" s="70">
        <v>27.38</v>
      </c>
      <c r="J19" s="70">
        <v>37.55</v>
      </c>
      <c r="K19" s="70">
        <v>43.95</v>
      </c>
      <c r="L19" s="70">
        <v>50.94</v>
      </c>
      <c r="M19" s="70">
        <v>87.86</v>
      </c>
      <c r="O19" s="70"/>
      <c r="P19" s="70"/>
      <c r="Q19" s="70"/>
      <c r="R19" s="70"/>
      <c r="S19" s="70"/>
      <c r="T19" s="70"/>
      <c r="U19" s="70"/>
      <c r="V19" s="70"/>
      <c r="W19" s="70"/>
    </row>
    <row r="20">
      <c r="A20" s="26">
        <v>14.0</v>
      </c>
      <c r="B20" s="69">
        <f t="shared" si="1"/>
        <v>6.363636364</v>
      </c>
      <c r="C20" s="14">
        <f t="shared" si="2"/>
        <v>6</v>
      </c>
      <c r="D20" s="68">
        <f t="shared" si="3"/>
        <v>6</v>
      </c>
      <c r="E20" s="70">
        <v>14.27</v>
      </c>
      <c r="F20" s="70">
        <v>14.27</v>
      </c>
      <c r="G20" s="70">
        <v>17.26</v>
      </c>
      <c r="H20" s="70">
        <v>20.02</v>
      </c>
      <c r="I20" s="70">
        <v>28.98</v>
      </c>
      <c r="J20" s="70">
        <v>39.67</v>
      </c>
      <c r="K20" s="70">
        <v>46.4</v>
      </c>
      <c r="L20" s="70">
        <v>53.47</v>
      </c>
      <c r="M20" s="70">
        <v>92.21</v>
      </c>
      <c r="O20" s="70"/>
      <c r="P20" s="70"/>
      <c r="Q20" s="70"/>
      <c r="R20" s="70"/>
      <c r="S20" s="70"/>
      <c r="T20" s="70"/>
      <c r="U20" s="70"/>
      <c r="V20" s="70"/>
      <c r="W20" s="70"/>
    </row>
    <row r="21">
      <c r="A21" s="26">
        <v>15.0</v>
      </c>
      <c r="B21" s="69">
        <f t="shared" si="1"/>
        <v>6.818181818</v>
      </c>
      <c r="C21" s="14">
        <f t="shared" si="2"/>
        <v>6</v>
      </c>
      <c r="D21" s="68" t="str">
        <f t="shared" si="3"/>
        <v/>
      </c>
      <c r="E21" s="70">
        <v>14.82</v>
      </c>
      <c r="F21" s="70">
        <v>14.82</v>
      </c>
      <c r="G21" s="70">
        <v>18.17</v>
      </c>
      <c r="H21" s="70">
        <v>20.99</v>
      </c>
      <c r="I21" s="70">
        <v>30.47</v>
      </c>
      <c r="J21" s="70">
        <v>41.2</v>
      </c>
      <c r="K21" s="70">
        <v>47.29</v>
      </c>
      <c r="L21" s="70">
        <v>54.87</v>
      </c>
      <c r="M21" s="70">
        <v>94.65</v>
      </c>
      <c r="O21" s="70"/>
      <c r="P21" s="70"/>
      <c r="Q21" s="70"/>
      <c r="R21" s="70"/>
      <c r="S21" s="70"/>
      <c r="T21" s="70"/>
      <c r="U21" s="70"/>
      <c r="V21" s="70"/>
      <c r="W21" s="70"/>
    </row>
    <row r="22">
      <c r="A22" s="26">
        <v>16.0</v>
      </c>
      <c r="B22" s="69">
        <f t="shared" si="1"/>
        <v>7.272727273</v>
      </c>
      <c r="C22" s="14">
        <f t="shared" si="2"/>
        <v>7</v>
      </c>
      <c r="D22" s="68">
        <f t="shared" si="3"/>
        <v>7</v>
      </c>
      <c r="E22" s="70">
        <v>15.47</v>
      </c>
      <c r="F22" s="70">
        <v>15.47</v>
      </c>
      <c r="G22" s="70">
        <v>19.32</v>
      </c>
      <c r="H22" s="70">
        <v>22.34</v>
      </c>
      <c r="I22" s="70">
        <v>32.28</v>
      </c>
      <c r="J22" s="70">
        <v>43.95</v>
      </c>
      <c r="K22" s="70">
        <v>50.42</v>
      </c>
      <c r="L22" s="70">
        <v>58.44</v>
      </c>
      <c r="M22" s="70">
        <v>99.85</v>
      </c>
      <c r="N22" s="26"/>
      <c r="O22" s="70"/>
      <c r="P22" s="70"/>
      <c r="Q22" s="70"/>
      <c r="R22" s="70"/>
      <c r="S22" s="70"/>
      <c r="T22" s="70"/>
      <c r="U22" s="70"/>
      <c r="V22" s="70"/>
      <c r="W22" s="70"/>
    </row>
    <row r="23">
      <c r="A23" s="26">
        <v>17.0</v>
      </c>
      <c r="B23" s="69">
        <f t="shared" si="1"/>
        <v>7.727272727</v>
      </c>
      <c r="C23" s="14">
        <f t="shared" si="2"/>
        <v>7</v>
      </c>
      <c r="D23" s="68" t="str">
        <f t="shared" si="3"/>
        <v/>
      </c>
      <c r="E23" s="70">
        <v>15.96</v>
      </c>
      <c r="F23" s="70">
        <v>15.96</v>
      </c>
      <c r="G23" s="70">
        <v>20.21</v>
      </c>
      <c r="H23" s="70">
        <v>23.4</v>
      </c>
      <c r="I23" s="70">
        <v>33.86</v>
      </c>
      <c r="J23" s="70">
        <v>46.18</v>
      </c>
      <c r="K23" s="70">
        <v>53.04</v>
      </c>
      <c r="L23" s="70">
        <v>61.55</v>
      </c>
      <c r="M23" s="70">
        <v>105.11</v>
      </c>
      <c r="N23" s="26"/>
      <c r="O23" s="70"/>
      <c r="P23" s="70"/>
      <c r="Q23" s="70"/>
      <c r="R23" s="70"/>
      <c r="S23" s="70"/>
      <c r="T23" s="70"/>
      <c r="U23" s="70"/>
      <c r="V23" s="70"/>
      <c r="W23" s="70"/>
    </row>
    <row r="24">
      <c r="A24" s="26">
        <v>18.0</v>
      </c>
      <c r="B24" s="69">
        <f t="shared" si="1"/>
        <v>8.181818182</v>
      </c>
      <c r="C24" s="14">
        <f t="shared" si="2"/>
        <v>8</v>
      </c>
      <c r="D24" s="68">
        <f t="shared" si="3"/>
        <v>8</v>
      </c>
      <c r="E24" s="70">
        <v>16.28</v>
      </c>
      <c r="F24" s="70">
        <v>16.28</v>
      </c>
      <c r="G24" s="70">
        <v>20.83</v>
      </c>
      <c r="H24" s="70">
        <v>24.46</v>
      </c>
      <c r="I24" s="70">
        <v>35.38</v>
      </c>
      <c r="J24" s="70">
        <v>48.62</v>
      </c>
      <c r="K24" s="70">
        <v>55.66</v>
      </c>
      <c r="L24" s="70">
        <v>64.63</v>
      </c>
      <c r="M24" s="70">
        <v>110.41</v>
      </c>
      <c r="N24" s="26"/>
      <c r="O24" s="70"/>
      <c r="P24" s="70"/>
      <c r="Q24" s="70"/>
      <c r="R24" s="70"/>
      <c r="S24" s="70"/>
      <c r="T24" s="70"/>
      <c r="U24" s="70"/>
      <c r="V24" s="70"/>
      <c r="W24" s="70"/>
    </row>
    <row r="25">
      <c r="A25" s="26">
        <v>19.0</v>
      </c>
      <c r="B25" s="69">
        <f t="shared" si="1"/>
        <v>8.636363636</v>
      </c>
      <c r="C25" s="14">
        <f t="shared" si="2"/>
        <v>8</v>
      </c>
      <c r="D25" s="68" t="str">
        <f t="shared" si="3"/>
        <v/>
      </c>
      <c r="E25" s="70">
        <v>16.65</v>
      </c>
      <c r="F25" s="70">
        <v>16.65</v>
      </c>
      <c r="G25" s="70">
        <v>21.32</v>
      </c>
      <c r="H25" s="70">
        <v>25.02</v>
      </c>
      <c r="I25" s="70">
        <v>36.31</v>
      </c>
      <c r="J25" s="70">
        <v>50.8</v>
      </c>
      <c r="K25" s="70">
        <v>58.25</v>
      </c>
      <c r="L25" s="70">
        <v>67.69</v>
      </c>
      <c r="M25" s="70">
        <v>115.65</v>
      </c>
      <c r="N25" s="26"/>
      <c r="O25" s="70"/>
      <c r="P25" s="70"/>
      <c r="Q25" s="70"/>
      <c r="R25" s="70"/>
      <c r="S25" s="70"/>
      <c r="T25" s="70"/>
      <c r="U25" s="70"/>
      <c r="V25" s="70"/>
      <c r="W25" s="70"/>
    </row>
    <row r="26">
      <c r="A26" s="26">
        <v>20.0</v>
      </c>
      <c r="B26" s="69">
        <f t="shared" si="1"/>
        <v>9.090909091</v>
      </c>
      <c r="C26" s="14">
        <f t="shared" si="2"/>
        <v>9</v>
      </c>
      <c r="D26" s="68">
        <f t="shared" si="3"/>
        <v>9</v>
      </c>
      <c r="E26" s="70">
        <v>17.31</v>
      </c>
      <c r="F26" s="70">
        <v>17.31</v>
      </c>
      <c r="G26" s="70">
        <v>21.65</v>
      </c>
      <c r="H26" s="70">
        <v>25.52</v>
      </c>
      <c r="I26" s="70">
        <v>36.98</v>
      </c>
      <c r="J26" s="70">
        <v>52.12</v>
      </c>
      <c r="K26" s="70">
        <v>60.42</v>
      </c>
      <c r="L26" s="70">
        <v>70.83</v>
      </c>
      <c r="M26" s="70">
        <v>120.98</v>
      </c>
      <c r="N26" s="26"/>
      <c r="O26" s="70"/>
      <c r="P26" s="70"/>
      <c r="Q26" s="70"/>
      <c r="R26" s="70"/>
      <c r="S26" s="70"/>
      <c r="T26" s="70"/>
      <c r="U26" s="70"/>
      <c r="V26" s="70"/>
      <c r="W26" s="70"/>
    </row>
    <row r="27">
      <c r="A27" s="26">
        <v>21.0</v>
      </c>
      <c r="B27" s="69">
        <f t="shared" si="1"/>
        <v>9.545454545</v>
      </c>
      <c r="C27" s="14">
        <f t="shared" si="2"/>
        <v>9</v>
      </c>
      <c r="D27" s="68" t="str">
        <f t="shared" si="3"/>
        <v/>
      </c>
      <c r="E27" s="70">
        <v>18.07</v>
      </c>
      <c r="F27" s="70">
        <v>18.07</v>
      </c>
      <c r="G27" s="70">
        <v>22.17</v>
      </c>
      <c r="H27" s="70">
        <v>26.11</v>
      </c>
      <c r="I27" s="70">
        <v>37.64</v>
      </c>
      <c r="J27" s="70">
        <v>52.53</v>
      </c>
      <c r="K27" s="70">
        <v>61.0</v>
      </c>
      <c r="L27" s="70">
        <v>71.74</v>
      </c>
      <c r="M27" s="70">
        <v>123.56</v>
      </c>
      <c r="N27" s="26"/>
      <c r="O27" s="70"/>
      <c r="P27" s="70"/>
      <c r="Q27" s="70"/>
      <c r="R27" s="70"/>
      <c r="S27" s="70"/>
      <c r="T27" s="70"/>
      <c r="U27" s="70"/>
      <c r="V27" s="70"/>
      <c r="W27" s="70"/>
    </row>
    <row r="28">
      <c r="A28" s="26">
        <v>22.0</v>
      </c>
      <c r="B28" s="69">
        <f t="shared" si="1"/>
        <v>10</v>
      </c>
      <c r="C28" s="14">
        <f t="shared" si="2"/>
        <v>10</v>
      </c>
      <c r="D28" s="68">
        <f t="shared" si="3"/>
        <v>10</v>
      </c>
      <c r="E28" s="70">
        <v>18.64</v>
      </c>
      <c r="F28" s="70">
        <v>18.64</v>
      </c>
      <c r="G28" s="70">
        <v>22.77</v>
      </c>
      <c r="H28" s="70">
        <v>26.98</v>
      </c>
      <c r="I28" s="70">
        <v>38.39</v>
      </c>
      <c r="J28" s="70">
        <v>52.89</v>
      </c>
      <c r="K28" s="70">
        <v>61.47</v>
      </c>
      <c r="L28" s="70">
        <v>72.57</v>
      </c>
      <c r="M28" s="70">
        <v>125.0</v>
      </c>
      <c r="N28" s="26"/>
      <c r="O28" s="70"/>
      <c r="P28" s="70"/>
      <c r="Q28" s="70"/>
      <c r="R28" s="70"/>
      <c r="S28" s="70"/>
      <c r="T28" s="70"/>
      <c r="U28" s="70"/>
      <c r="V28" s="70"/>
      <c r="W28" s="70"/>
    </row>
    <row r="29">
      <c r="A29" s="26">
        <v>23.0</v>
      </c>
      <c r="B29" s="69">
        <f t="shared" si="1"/>
        <v>10.45454545</v>
      </c>
      <c r="C29" s="14">
        <f t="shared" si="2"/>
        <v>10</v>
      </c>
      <c r="D29" s="68" t="str">
        <f t="shared" si="3"/>
        <v/>
      </c>
      <c r="E29" s="70">
        <v>19.2</v>
      </c>
      <c r="F29" s="70">
        <v>19.2</v>
      </c>
      <c r="G29" s="70">
        <v>23.31</v>
      </c>
      <c r="H29" s="70">
        <v>27.63</v>
      </c>
      <c r="I29" s="70">
        <v>39.09</v>
      </c>
      <c r="J29" s="70">
        <v>53.17</v>
      </c>
      <c r="K29" s="70">
        <v>61.89</v>
      </c>
      <c r="L29" s="70">
        <v>73.0</v>
      </c>
      <c r="M29" s="70">
        <v>125.74</v>
      </c>
      <c r="N29" s="26"/>
      <c r="O29" s="70"/>
      <c r="P29" s="70"/>
      <c r="Q29" s="70"/>
      <c r="R29" s="70"/>
      <c r="S29" s="70"/>
      <c r="T29" s="70"/>
      <c r="U29" s="70"/>
      <c r="V29" s="70"/>
      <c r="W29" s="70"/>
    </row>
    <row r="30">
      <c r="A30" s="26">
        <v>24.0</v>
      </c>
      <c r="B30" s="69">
        <f t="shared" si="1"/>
        <v>10.90909091</v>
      </c>
      <c r="C30" s="14">
        <f t="shared" si="2"/>
        <v>10</v>
      </c>
      <c r="D30" s="68">
        <f t="shared" si="3"/>
        <v>10</v>
      </c>
      <c r="E30" s="70">
        <v>19.98</v>
      </c>
      <c r="F30" s="70">
        <v>19.98</v>
      </c>
      <c r="G30" s="70">
        <v>24.3</v>
      </c>
      <c r="H30" s="70">
        <v>29.2</v>
      </c>
      <c r="I30" s="70">
        <v>40.62</v>
      </c>
      <c r="J30" s="70">
        <v>54.3</v>
      </c>
      <c r="K30" s="70">
        <v>63.5</v>
      </c>
      <c r="L30" s="70">
        <v>74.78</v>
      </c>
      <c r="M30" s="70">
        <v>128.81</v>
      </c>
      <c r="N30" s="26"/>
      <c r="O30" s="70"/>
      <c r="P30" s="70"/>
      <c r="Q30" s="70"/>
      <c r="R30" s="70"/>
      <c r="S30" s="70"/>
      <c r="T30" s="70"/>
      <c r="U30" s="70"/>
      <c r="V30" s="70"/>
      <c r="W30" s="70"/>
    </row>
    <row r="31">
      <c r="A31" s="26">
        <v>25.0</v>
      </c>
      <c r="B31" s="69">
        <f t="shared" si="1"/>
        <v>11.36363636</v>
      </c>
      <c r="C31" s="14">
        <f t="shared" si="2"/>
        <v>11</v>
      </c>
      <c r="D31" s="68">
        <f t="shared" si="3"/>
        <v>11</v>
      </c>
      <c r="E31" s="70">
        <v>20.75</v>
      </c>
      <c r="F31" s="70">
        <v>20.75</v>
      </c>
      <c r="G31" s="70">
        <v>25.16</v>
      </c>
      <c r="H31" s="70">
        <v>31.05</v>
      </c>
      <c r="I31" s="70">
        <v>41.99</v>
      </c>
      <c r="J31" s="70">
        <v>55.1</v>
      </c>
      <c r="K31" s="70">
        <v>65.09</v>
      </c>
      <c r="L31" s="70">
        <v>76.08</v>
      </c>
      <c r="M31" s="70">
        <v>131.03</v>
      </c>
      <c r="N31" s="26"/>
      <c r="O31" s="70"/>
      <c r="P31" s="70"/>
      <c r="Q31" s="70"/>
      <c r="R31" s="70"/>
      <c r="S31" s="70"/>
      <c r="T31" s="70"/>
      <c r="U31" s="70"/>
      <c r="V31" s="70"/>
      <c r="W31" s="70"/>
    </row>
    <row r="32">
      <c r="A32" s="26">
        <v>26.0</v>
      </c>
      <c r="B32" s="69">
        <f t="shared" si="1"/>
        <v>11.81818182</v>
      </c>
      <c r="C32" s="14">
        <f t="shared" si="2"/>
        <v>11</v>
      </c>
      <c r="D32" s="68" t="str">
        <f t="shared" si="3"/>
        <v/>
      </c>
      <c r="E32" s="70">
        <v>22.01</v>
      </c>
      <c r="F32" s="70">
        <v>22.01</v>
      </c>
      <c r="G32" s="70">
        <v>26.97</v>
      </c>
      <c r="H32" s="70">
        <v>34.29</v>
      </c>
      <c r="I32" s="70">
        <v>44.23</v>
      </c>
      <c r="J32" s="70">
        <v>56.44</v>
      </c>
      <c r="K32" s="70">
        <v>66.69</v>
      </c>
      <c r="L32" s="70">
        <v>78.46</v>
      </c>
      <c r="M32" s="70">
        <v>135.13</v>
      </c>
      <c r="N32" s="26"/>
      <c r="O32" s="70"/>
      <c r="P32" s="70"/>
      <c r="Q32" s="70"/>
      <c r="R32" s="70"/>
      <c r="S32" s="70"/>
      <c r="T32" s="70"/>
      <c r="U32" s="70"/>
      <c r="V32" s="70"/>
      <c r="W32" s="70"/>
    </row>
    <row r="33">
      <c r="A33" s="26">
        <v>27.0</v>
      </c>
      <c r="B33" s="69">
        <f t="shared" si="1"/>
        <v>12.27272727</v>
      </c>
      <c r="C33" s="14">
        <f t="shared" si="2"/>
        <v>12</v>
      </c>
      <c r="D33" s="68">
        <f t="shared" si="3"/>
        <v>12</v>
      </c>
      <c r="E33" s="70">
        <v>23.32</v>
      </c>
      <c r="F33" s="70">
        <v>23.32</v>
      </c>
      <c r="G33" s="70">
        <v>28.19</v>
      </c>
      <c r="H33" s="70">
        <v>36.38</v>
      </c>
      <c r="I33" s="70">
        <v>48.2</v>
      </c>
      <c r="J33" s="70">
        <v>57.2</v>
      </c>
      <c r="K33" s="70">
        <v>68.24</v>
      </c>
      <c r="L33" s="70">
        <v>81.4</v>
      </c>
      <c r="M33" s="70">
        <v>140.24</v>
      </c>
      <c r="N33" s="26"/>
      <c r="O33" s="70"/>
      <c r="P33" s="70"/>
      <c r="Q33" s="70"/>
      <c r="R33" s="70"/>
      <c r="S33" s="70"/>
      <c r="T33" s="70"/>
      <c r="U33" s="70"/>
      <c r="V33" s="70"/>
      <c r="W33" s="70"/>
    </row>
    <row r="34">
      <c r="A34" s="26">
        <v>28.0</v>
      </c>
      <c r="B34" s="69">
        <f t="shared" si="1"/>
        <v>12.72727273</v>
      </c>
      <c r="C34" s="14">
        <f t="shared" si="2"/>
        <v>12</v>
      </c>
      <c r="D34" s="68" t="str">
        <f t="shared" si="3"/>
        <v/>
      </c>
      <c r="E34" s="70">
        <v>24.03</v>
      </c>
      <c r="F34" s="70">
        <v>24.03</v>
      </c>
      <c r="G34" s="70">
        <v>28.56</v>
      </c>
      <c r="H34" s="70">
        <v>37.41</v>
      </c>
      <c r="I34" s="70">
        <v>49.46</v>
      </c>
      <c r="J34" s="70">
        <v>57.98</v>
      </c>
      <c r="K34" s="70">
        <v>69.83</v>
      </c>
      <c r="L34" s="70">
        <v>84.46</v>
      </c>
      <c r="M34" s="70">
        <v>145.5</v>
      </c>
      <c r="N34" s="26"/>
      <c r="O34" s="70"/>
      <c r="P34" s="70"/>
      <c r="Q34" s="70"/>
      <c r="R34" s="70"/>
      <c r="S34" s="70"/>
      <c r="T34" s="70"/>
      <c r="U34" s="70"/>
      <c r="V34" s="70"/>
      <c r="W34" s="70"/>
    </row>
    <row r="35">
      <c r="A35" s="26">
        <v>29.0</v>
      </c>
      <c r="B35" s="69">
        <f t="shared" si="1"/>
        <v>13.18181818</v>
      </c>
      <c r="C35" s="14">
        <f t="shared" si="2"/>
        <v>13</v>
      </c>
      <c r="D35" s="68">
        <f t="shared" si="3"/>
        <v>13</v>
      </c>
      <c r="E35" s="70">
        <v>24.77</v>
      </c>
      <c r="F35" s="70">
        <v>24.77</v>
      </c>
      <c r="G35" s="70">
        <v>28.85</v>
      </c>
      <c r="H35" s="70">
        <v>38.42</v>
      </c>
      <c r="I35" s="70">
        <v>50.12</v>
      </c>
      <c r="J35" s="70">
        <v>58.95</v>
      </c>
      <c r="K35" s="70">
        <v>71.43</v>
      </c>
      <c r="L35" s="70">
        <v>86.74</v>
      </c>
      <c r="M35" s="70">
        <v>149.39</v>
      </c>
      <c r="N35" s="26"/>
      <c r="O35" s="70"/>
      <c r="P35" s="70"/>
      <c r="Q35" s="70"/>
      <c r="R35" s="70"/>
      <c r="S35" s="70"/>
      <c r="T35" s="70"/>
      <c r="U35" s="70"/>
      <c r="V35" s="70"/>
      <c r="W35" s="70"/>
    </row>
    <row r="36">
      <c r="A36" s="26">
        <v>30.0</v>
      </c>
      <c r="B36" s="69">
        <f t="shared" si="1"/>
        <v>13.63636364</v>
      </c>
      <c r="C36" s="14">
        <f t="shared" si="2"/>
        <v>13</v>
      </c>
      <c r="D36" s="68" t="str">
        <f t="shared" si="3"/>
        <v/>
      </c>
      <c r="E36" s="70">
        <v>25.5</v>
      </c>
      <c r="F36" s="70">
        <v>25.5</v>
      </c>
      <c r="G36" s="70">
        <v>29.27</v>
      </c>
      <c r="H36" s="70">
        <v>39.32</v>
      </c>
      <c r="I36" s="70">
        <v>50.8</v>
      </c>
      <c r="J36" s="70">
        <v>60.6</v>
      </c>
      <c r="K36" s="70">
        <v>73.0</v>
      </c>
      <c r="L36" s="70">
        <v>88.59</v>
      </c>
      <c r="M36" s="70">
        <v>152.63</v>
      </c>
      <c r="N36" s="26"/>
      <c r="O36" s="70"/>
      <c r="P36" s="70"/>
      <c r="Q36" s="70"/>
      <c r="R36" s="70"/>
      <c r="S36" s="70"/>
      <c r="T36" s="70"/>
      <c r="U36" s="70"/>
      <c r="V36" s="70"/>
      <c r="W36" s="70"/>
    </row>
    <row r="37">
      <c r="A37" s="26">
        <v>31.0</v>
      </c>
      <c r="B37" s="69">
        <f t="shared" si="1"/>
        <v>14.09090909</v>
      </c>
      <c r="C37" s="14">
        <f t="shared" si="2"/>
        <v>14</v>
      </c>
      <c r="D37" s="68">
        <f t="shared" si="3"/>
        <v>14</v>
      </c>
      <c r="E37" s="70">
        <v>26.22</v>
      </c>
      <c r="F37" s="70">
        <v>26.22</v>
      </c>
      <c r="G37" s="70">
        <v>29.56</v>
      </c>
      <c r="H37" s="70">
        <v>39.94</v>
      </c>
      <c r="I37" s="70">
        <v>51.45</v>
      </c>
      <c r="J37" s="70">
        <v>61.48</v>
      </c>
      <c r="K37" s="70">
        <v>74.61</v>
      </c>
      <c r="L37" s="70">
        <v>90.41</v>
      </c>
      <c r="M37" s="70">
        <v>157.0</v>
      </c>
      <c r="N37" s="26"/>
      <c r="O37" s="70"/>
      <c r="P37" s="70"/>
      <c r="Q37" s="70"/>
      <c r="R37" s="70"/>
      <c r="S37" s="70"/>
      <c r="T37" s="70"/>
      <c r="U37" s="70"/>
      <c r="V37" s="70"/>
      <c r="W37" s="70"/>
    </row>
    <row r="38">
      <c r="A38" s="26">
        <v>32.0</v>
      </c>
      <c r="B38" s="69">
        <f t="shared" si="1"/>
        <v>14.54545455</v>
      </c>
      <c r="C38" s="14">
        <f t="shared" si="2"/>
        <v>14</v>
      </c>
      <c r="D38" s="68" t="str">
        <f t="shared" si="3"/>
        <v/>
      </c>
      <c r="E38" s="70">
        <v>26.52</v>
      </c>
      <c r="F38" s="70">
        <v>26.52</v>
      </c>
      <c r="G38" s="70">
        <v>30.19</v>
      </c>
      <c r="H38" s="70">
        <v>40.6</v>
      </c>
      <c r="I38" s="70">
        <v>52.05</v>
      </c>
      <c r="J38" s="70">
        <v>62.28</v>
      </c>
      <c r="K38" s="70">
        <v>76.22</v>
      </c>
      <c r="L38" s="70">
        <v>92.26</v>
      </c>
      <c r="M38" s="70">
        <v>160.2</v>
      </c>
      <c r="N38" s="26"/>
      <c r="O38" s="70"/>
      <c r="P38" s="70"/>
      <c r="Q38" s="70"/>
      <c r="R38" s="70"/>
      <c r="S38" s="70"/>
      <c r="T38" s="70"/>
      <c r="U38" s="70"/>
      <c r="V38" s="70"/>
      <c r="W38" s="70"/>
    </row>
    <row r="39">
      <c r="A39" s="26">
        <v>33.0</v>
      </c>
      <c r="B39" s="69">
        <f t="shared" si="1"/>
        <v>15</v>
      </c>
      <c r="C39" s="14">
        <f t="shared" si="2"/>
        <v>15</v>
      </c>
      <c r="D39" s="68">
        <f t="shared" si="3"/>
        <v>15</v>
      </c>
      <c r="E39" s="70">
        <v>26.93</v>
      </c>
      <c r="F39" s="70">
        <v>26.93</v>
      </c>
      <c r="G39" s="70">
        <v>31.02</v>
      </c>
      <c r="H39" s="70">
        <v>41.61</v>
      </c>
      <c r="I39" s="70">
        <v>52.74</v>
      </c>
      <c r="J39" s="70">
        <v>63.49</v>
      </c>
      <c r="K39" s="70">
        <v>77.79</v>
      </c>
      <c r="L39" s="70">
        <v>93.95</v>
      </c>
      <c r="M39" s="70">
        <v>163.16</v>
      </c>
      <c r="N39" s="26"/>
      <c r="O39" s="70"/>
      <c r="P39" s="70"/>
      <c r="Q39" s="70"/>
      <c r="R39" s="70"/>
      <c r="S39" s="70"/>
      <c r="T39" s="70"/>
      <c r="U39" s="70"/>
      <c r="V39" s="70"/>
      <c r="W39" s="70"/>
    </row>
    <row r="40">
      <c r="A40" s="26">
        <v>34.0</v>
      </c>
      <c r="B40" s="69">
        <f t="shared" si="1"/>
        <v>15.45454545</v>
      </c>
      <c r="C40" s="14">
        <f t="shared" si="2"/>
        <v>15</v>
      </c>
      <c r="D40" s="68" t="str">
        <f t="shared" si="3"/>
        <v/>
      </c>
      <c r="E40" s="70">
        <v>27.18</v>
      </c>
      <c r="F40" s="70">
        <v>27.18</v>
      </c>
      <c r="G40" s="70">
        <v>31.83</v>
      </c>
      <c r="H40" s="70">
        <v>42.67</v>
      </c>
      <c r="I40" s="70">
        <v>53.88</v>
      </c>
      <c r="J40" s="70">
        <v>65.0</v>
      </c>
      <c r="K40" s="70">
        <v>79.39</v>
      </c>
      <c r="L40" s="70">
        <v>95.71</v>
      </c>
      <c r="M40" s="70">
        <v>166.25</v>
      </c>
      <c r="N40" s="26"/>
      <c r="O40" s="70"/>
      <c r="P40" s="70"/>
      <c r="Q40" s="70"/>
      <c r="R40" s="70"/>
      <c r="S40" s="70"/>
      <c r="T40" s="70"/>
      <c r="U40" s="70"/>
      <c r="V40" s="70"/>
      <c r="W40" s="70"/>
    </row>
    <row r="41">
      <c r="A41" s="26">
        <v>35.0</v>
      </c>
      <c r="B41" s="69">
        <f t="shared" si="1"/>
        <v>15.90909091</v>
      </c>
      <c r="C41" s="14">
        <f t="shared" si="2"/>
        <v>15</v>
      </c>
      <c r="D41" s="68">
        <f t="shared" si="3"/>
        <v>15</v>
      </c>
      <c r="E41" s="70">
        <v>27.48</v>
      </c>
      <c r="F41" s="70">
        <v>27.48</v>
      </c>
      <c r="G41" s="70">
        <v>32.58</v>
      </c>
      <c r="H41" s="70">
        <v>43.28</v>
      </c>
      <c r="I41" s="70">
        <v>55.02</v>
      </c>
      <c r="J41" s="70">
        <v>66.74</v>
      </c>
      <c r="K41" s="70">
        <v>80.98</v>
      </c>
      <c r="L41" s="70">
        <v>97.36</v>
      </c>
      <c r="M41" s="70">
        <v>169.08</v>
      </c>
      <c r="N41" s="26"/>
      <c r="O41" s="70"/>
      <c r="P41" s="70"/>
      <c r="Q41" s="70"/>
      <c r="R41" s="70"/>
      <c r="S41" s="70"/>
      <c r="T41" s="70"/>
      <c r="U41" s="70"/>
      <c r="V41" s="70"/>
      <c r="W41" s="70"/>
    </row>
    <row r="42">
      <c r="A42" s="26">
        <v>36.0</v>
      </c>
      <c r="B42" s="69">
        <f t="shared" si="1"/>
        <v>16.36363636</v>
      </c>
      <c r="C42" s="14">
        <f t="shared" si="2"/>
        <v>16</v>
      </c>
      <c r="D42" s="68">
        <f t="shared" si="3"/>
        <v>16</v>
      </c>
      <c r="E42" s="70">
        <v>27.82</v>
      </c>
      <c r="F42" s="70">
        <v>27.82</v>
      </c>
      <c r="G42" s="70">
        <v>33.53</v>
      </c>
      <c r="H42" s="70">
        <v>43.85</v>
      </c>
      <c r="I42" s="70">
        <v>56.21</v>
      </c>
      <c r="J42" s="70">
        <v>68.42</v>
      </c>
      <c r="K42" s="70">
        <v>82.08</v>
      </c>
      <c r="L42" s="70">
        <v>99.01</v>
      </c>
      <c r="M42" s="70">
        <v>171.96</v>
      </c>
      <c r="N42" s="26"/>
      <c r="O42" s="70"/>
      <c r="P42" s="70"/>
      <c r="Q42" s="70"/>
      <c r="R42" s="70"/>
      <c r="S42" s="70"/>
      <c r="T42" s="70"/>
      <c r="U42" s="70"/>
      <c r="V42" s="70"/>
      <c r="W42" s="70"/>
    </row>
    <row r="43">
      <c r="A43" s="26">
        <v>37.0</v>
      </c>
      <c r="B43" s="69">
        <f t="shared" si="1"/>
        <v>16.81818182</v>
      </c>
      <c r="C43" s="14">
        <f t="shared" si="2"/>
        <v>16</v>
      </c>
      <c r="D43" s="68" t="str">
        <f t="shared" si="3"/>
        <v/>
      </c>
      <c r="E43" s="70">
        <v>28.11</v>
      </c>
      <c r="F43" s="70">
        <v>28.11</v>
      </c>
      <c r="G43" s="70">
        <v>34.15</v>
      </c>
      <c r="H43" s="70">
        <v>44.48</v>
      </c>
      <c r="I43" s="70">
        <v>57.21</v>
      </c>
      <c r="J43" s="70">
        <v>70.21</v>
      </c>
      <c r="K43" s="70">
        <v>83.13</v>
      </c>
      <c r="L43" s="70">
        <v>100.64</v>
      </c>
      <c r="M43" s="70">
        <v>174.8</v>
      </c>
      <c r="N43" s="26"/>
      <c r="O43" s="70"/>
      <c r="P43" s="70"/>
      <c r="Q43" s="70"/>
      <c r="R43" s="70"/>
      <c r="S43" s="70"/>
      <c r="T43" s="70"/>
      <c r="U43" s="70"/>
      <c r="V43" s="70"/>
      <c r="W43" s="70"/>
    </row>
    <row r="44">
      <c r="A44" s="26">
        <v>38.0</v>
      </c>
      <c r="B44" s="69">
        <f t="shared" si="1"/>
        <v>17.27272727</v>
      </c>
      <c r="C44" s="14">
        <f t="shared" si="2"/>
        <v>17</v>
      </c>
      <c r="D44" s="68">
        <f t="shared" si="3"/>
        <v>17</v>
      </c>
      <c r="E44" s="70">
        <v>28.39</v>
      </c>
      <c r="F44" s="70">
        <v>28.39</v>
      </c>
      <c r="G44" s="70">
        <v>34.98</v>
      </c>
      <c r="H44" s="70">
        <v>45.04</v>
      </c>
      <c r="I44" s="70">
        <v>58.35</v>
      </c>
      <c r="J44" s="70">
        <v>72.16</v>
      </c>
      <c r="K44" s="70">
        <v>84.08</v>
      </c>
      <c r="L44" s="70">
        <v>102.23</v>
      </c>
      <c r="M44" s="70">
        <v>177.59</v>
      </c>
      <c r="N44" s="26"/>
      <c r="O44" s="70"/>
      <c r="P44" s="70"/>
      <c r="Q44" s="70"/>
      <c r="R44" s="70"/>
      <c r="S44" s="70"/>
      <c r="T44" s="70"/>
      <c r="U44" s="70"/>
      <c r="V44" s="70"/>
      <c r="W44" s="70"/>
    </row>
    <row r="45">
      <c r="A45" s="26">
        <v>39.0</v>
      </c>
      <c r="B45" s="69">
        <f t="shared" si="1"/>
        <v>17.72727273</v>
      </c>
      <c r="C45" s="14">
        <f t="shared" si="2"/>
        <v>17</v>
      </c>
      <c r="D45" s="68" t="str">
        <f t="shared" si="3"/>
        <v/>
      </c>
      <c r="E45" s="70">
        <v>28.66</v>
      </c>
      <c r="F45" s="70">
        <v>28.66</v>
      </c>
      <c r="G45" s="70">
        <v>35.8</v>
      </c>
      <c r="H45" s="70">
        <v>45.56</v>
      </c>
      <c r="I45" s="70">
        <v>59.56</v>
      </c>
      <c r="J45" s="70">
        <v>73.87</v>
      </c>
      <c r="K45" s="70">
        <v>86.3</v>
      </c>
      <c r="L45" s="70">
        <v>103.82</v>
      </c>
      <c r="M45" s="70">
        <v>180.34</v>
      </c>
      <c r="N45" s="26"/>
      <c r="O45" s="70"/>
      <c r="P45" s="70"/>
      <c r="Q45" s="70"/>
      <c r="R45" s="70"/>
      <c r="S45" s="70"/>
      <c r="T45" s="70"/>
      <c r="U45" s="70"/>
      <c r="V45" s="70"/>
      <c r="W45" s="70"/>
    </row>
    <row r="46">
      <c r="A46" s="26">
        <v>40.0</v>
      </c>
      <c r="B46" s="69">
        <f t="shared" si="1"/>
        <v>18.18181818</v>
      </c>
      <c r="C46" s="14">
        <f t="shared" si="2"/>
        <v>18</v>
      </c>
      <c r="D46" s="68">
        <f t="shared" si="3"/>
        <v>18</v>
      </c>
      <c r="E46" s="72">
        <v>28.96</v>
      </c>
      <c r="F46" s="72">
        <v>28.96</v>
      </c>
      <c r="G46" s="72">
        <v>36.55</v>
      </c>
      <c r="H46" s="72">
        <v>46.15</v>
      </c>
      <c r="I46" s="72">
        <v>60.8</v>
      </c>
      <c r="J46" s="72">
        <v>75.05</v>
      </c>
      <c r="K46" s="72">
        <v>88.23</v>
      </c>
      <c r="L46" s="72">
        <v>105.24</v>
      </c>
      <c r="M46" s="72">
        <v>182.78</v>
      </c>
      <c r="N46" s="26"/>
      <c r="O46" s="72"/>
      <c r="P46" s="72"/>
      <c r="Q46" s="72"/>
      <c r="R46" s="72"/>
      <c r="S46" s="72"/>
      <c r="T46" s="72"/>
      <c r="U46" s="72"/>
      <c r="V46" s="72"/>
      <c r="W46" s="72"/>
    </row>
    <row r="47">
      <c r="A47" s="26">
        <v>41.0</v>
      </c>
      <c r="B47" s="69">
        <f t="shared" si="1"/>
        <v>18.63636364</v>
      </c>
      <c r="C47" s="14">
        <f t="shared" si="2"/>
        <v>18</v>
      </c>
      <c r="D47" s="68" t="str">
        <f t="shared" si="3"/>
        <v/>
      </c>
      <c r="E47" s="73">
        <v>29.27</v>
      </c>
      <c r="F47" s="73">
        <v>29.27</v>
      </c>
      <c r="G47" s="73">
        <v>37.16</v>
      </c>
      <c r="H47" s="73">
        <v>46.64</v>
      </c>
      <c r="I47" s="73">
        <v>61.34</v>
      </c>
      <c r="J47" s="73">
        <v>76.32</v>
      </c>
      <c r="K47" s="73">
        <v>90.11</v>
      </c>
      <c r="L47" s="73">
        <v>106.76</v>
      </c>
      <c r="M47" s="73">
        <v>186.89</v>
      </c>
      <c r="O47" s="70"/>
      <c r="P47" s="73"/>
      <c r="Q47" s="73"/>
      <c r="R47" s="73"/>
      <c r="S47" s="73"/>
      <c r="T47" s="73"/>
      <c r="U47" s="73"/>
      <c r="V47" s="73"/>
      <c r="W47" s="73"/>
    </row>
    <row r="48">
      <c r="A48" s="26">
        <v>42.0</v>
      </c>
      <c r="B48" s="69">
        <f t="shared" si="1"/>
        <v>19.09090909</v>
      </c>
      <c r="C48" s="14">
        <f t="shared" si="2"/>
        <v>19</v>
      </c>
      <c r="D48" s="68">
        <f t="shared" si="3"/>
        <v>19</v>
      </c>
      <c r="E48" s="70">
        <v>29.49</v>
      </c>
      <c r="F48" s="70">
        <v>29.49</v>
      </c>
      <c r="G48" s="70">
        <v>37.44</v>
      </c>
      <c r="H48" s="70">
        <v>47.05</v>
      </c>
      <c r="I48" s="70">
        <v>62.37</v>
      </c>
      <c r="J48" s="70">
        <v>77.66</v>
      </c>
      <c r="K48" s="70">
        <v>91.34</v>
      </c>
      <c r="L48" s="70">
        <v>108.22</v>
      </c>
      <c r="M48" s="70">
        <v>189.44</v>
      </c>
      <c r="O48" s="70"/>
      <c r="P48" s="70"/>
      <c r="Q48" s="70"/>
      <c r="R48" s="70"/>
      <c r="S48" s="70"/>
      <c r="T48" s="70"/>
      <c r="U48" s="70"/>
      <c r="V48" s="70"/>
      <c r="W48" s="70"/>
    </row>
    <row r="49">
      <c r="A49" s="26">
        <v>43.0</v>
      </c>
      <c r="B49" s="69">
        <f t="shared" si="1"/>
        <v>19.54545455</v>
      </c>
      <c r="C49" s="14">
        <f t="shared" si="2"/>
        <v>19</v>
      </c>
      <c r="D49" s="68" t="str">
        <f t="shared" si="3"/>
        <v/>
      </c>
      <c r="E49" s="70">
        <v>29.83</v>
      </c>
      <c r="F49" s="70">
        <v>29.83</v>
      </c>
      <c r="G49" s="70">
        <v>37.72</v>
      </c>
      <c r="H49" s="70">
        <v>47.47</v>
      </c>
      <c r="I49" s="70">
        <v>63.4</v>
      </c>
      <c r="J49" s="70">
        <v>79.52</v>
      </c>
      <c r="K49" s="70">
        <v>92.48</v>
      </c>
      <c r="L49" s="70">
        <v>109.6</v>
      </c>
      <c r="M49" s="70">
        <v>191.86</v>
      </c>
      <c r="O49" s="70"/>
      <c r="P49" s="70"/>
      <c r="Q49" s="70"/>
      <c r="R49" s="70"/>
      <c r="S49" s="70"/>
      <c r="T49" s="70"/>
      <c r="U49" s="70"/>
      <c r="V49" s="70"/>
      <c r="W49" s="70"/>
    </row>
    <row r="50">
      <c r="A50" s="26">
        <v>44.0</v>
      </c>
      <c r="B50" s="69">
        <f t="shared" si="1"/>
        <v>20</v>
      </c>
      <c r="C50" s="14">
        <f t="shared" si="2"/>
        <v>20</v>
      </c>
      <c r="D50" s="68">
        <f t="shared" si="3"/>
        <v>20</v>
      </c>
      <c r="E50" s="70">
        <v>30.04</v>
      </c>
      <c r="F50" s="70">
        <v>30.04</v>
      </c>
      <c r="G50" s="70">
        <v>37.99</v>
      </c>
      <c r="H50" s="70">
        <v>47.88</v>
      </c>
      <c r="I50" s="70">
        <v>64.42</v>
      </c>
      <c r="J50" s="70">
        <v>80.78</v>
      </c>
      <c r="K50" s="70">
        <v>93.58</v>
      </c>
      <c r="L50" s="70">
        <v>110.84</v>
      </c>
      <c r="M50" s="70">
        <v>194.08</v>
      </c>
      <c r="O50" s="70"/>
      <c r="P50" s="70"/>
      <c r="Q50" s="70"/>
      <c r="R50" s="70"/>
      <c r="S50" s="70"/>
      <c r="T50" s="70"/>
      <c r="U50" s="70"/>
      <c r="V50" s="70"/>
      <c r="W50" s="70"/>
    </row>
    <row r="51">
      <c r="A51" s="26">
        <v>45.0</v>
      </c>
      <c r="B51" s="69">
        <f t="shared" si="1"/>
        <v>20.45454545</v>
      </c>
      <c r="C51" s="14">
        <f t="shared" si="2"/>
        <v>20</v>
      </c>
      <c r="D51" s="68" t="str">
        <f t="shared" si="3"/>
        <v/>
      </c>
      <c r="E51" s="70">
        <v>30.23</v>
      </c>
      <c r="F51" s="70">
        <v>30.23</v>
      </c>
      <c r="G51" s="70">
        <v>38.26</v>
      </c>
      <c r="H51" s="70">
        <v>48.31</v>
      </c>
      <c r="I51" s="70">
        <v>65.46</v>
      </c>
      <c r="J51" s="70">
        <v>81.68</v>
      </c>
      <c r="K51" s="70">
        <v>94.59</v>
      </c>
      <c r="L51" s="70">
        <v>112.24</v>
      </c>
      <c r="M51" s="70">
        <v>196.53</v>
      </c>
      <c r="O51" s="70"/>
      <c r="P51" s="70"/>
      <c r="Q51" s="70"/>
      <c r="R51" s="70"/>
      <c r="S51" s="70"/>
      <c r="T51" s="70"/>
      <c r="U51" s="70"/>
      <c r="V51" s="70"/>
      <c r="W51" s="70"/>
    </row>
    <row r="52">
      <c r="A52" s="26">
        <v>46.0</v>
      </c>
      <c r="B52" s="69">
        <f t="shared" si="1"/>
        <v>20.90909091</v>
      </c>
      <c r="C52" s="14">
        <f t="shared" si="2"/>
        <v>20</v>
      </c>
      <c r="D52" s="68">
        <f t="shared" si="3"/>
        <v>20</v>
      </c>
      <c r="E52" s="70">
        <v>30.5</v>
      </c>
      <c r="F52" s="70">
        <v>30.5</v>
      </c>
      <c r="G52" s="70">
        <v>38.54</v>
      </c>
      <c r="H52" s="70">
        <v>48.73</v>
      </c>
      <c r="I52" s="70">
        <v>66.49</v>
      </c>
      <c r="J52" s="70">
        <v>82.59</v>
      </c>
      <c r="K52" s="70">
        <v>95.61</v>
      </c>
      <c r="L52" s="70">
        <v>113.6</v>
      </c>
      <c r="M52" s="70">
        <v>198.86</v>
      </c>
      <c r="O52" s="70"/>
      <c r="P52" s="70"/>
      <c r="Q52" s="70"/>
      <c r="R52" s="70"/>
      <c r="S52" s="70"/>
      <c r="T52" s="70"/>
      <c r="U52" s="70"/>
      <c r="V52" s="70"/>
      <c r="W52" s="70"/>
    </row>
    <row r="53">
      <c r="A53" s="26">
        <v>47.0</v>
      </c>
      <c r="B53" s="69">
        <f t="shared" si="1"/>
        <v>21.36363636</v>
      </c>
      <c r="C53" s="14">
        <f t="shared" si="2"/>
        <v>21</v>
      </c>
      <c r="D53" s="68">
        <f t="shared" si="3"/>
        <v>21</v>
      </c>
      <c r="E53" s="70">
        <v>30.72</v>
      </c>
      <c r="F53" s="70">
        <v>30.72</v>
      </c>
      <c r="G53" s="70">
        <v>38.81</v>
      </c>
      <c r="H53" s="70">
        <v>49.14</v>
      </c>
      <c r="I53" s="70">
        <v>67.52</v>
      </c>
      <c r="J53" s="70">
        <v>83.45</v>
      </c>
      <c r="K53" s="70">
        <v>96.7</v>
      </c>
      <c r="L53" s="70">
        <v>114.85</v>
      </c>
      <c r="M53" s="70">
        <v>201.09</v>
      </c>
      <c r="O53" s="70"/>
      <c r="P53" s="70"/>
      <c r="Q53" s="70"/>
      <c r="R53" s="70"/>
      <c r="S53" s="70"/>
      <c r="T53" s="70"/>
      <c r="U53" s="70"/>
      <c r="V53" s="70"/>
      <c r="W53" s="70"/>
    </row>
    <row r="54">
      <c r="A54" s="26">
        <v>48.0</v>
      </c>
      <c r="B54" s="69">
        <f t="shared" si="1"/>
        <v>21.81818182</v>
      </c>
      <c r="C54" s="14">
        <f t="shared" si="2"/>
        <v>21</v>
      </c>
      <c r="D54" s="68" t="str">
        <f t="shared" si="3"/>
        <v/>
      </c>
      <c r="E54" s="70">
        <v>30.98</v>
      </c>
      <c r="F54" s="70">
        <v>30.98</v>
      </c>
      <c r="G54" s="70">
        <v>39.09</v>
      </c>
      <c r="H54" s="70">
        <v>49.56</v>
      </c>
      <c r="I54" s="70">
        <v>68.54</v>
      </c>
      <c r="J54" s="70">
        <v>84.52</v>
      </c>
      <c r="K54" s="70">
        <v>97.63</v>
      </c>
      <c r="L54" s="70">
        <v>116.07</v>
      </c>
      <c r="M54" s="70">
        <v>203.28</v>
      </c>
      <c r="O54" s="70"/>
      <c r="P54" s="70"/>
      <c r="Q54" s="70"/>
      <c r="R54" s="70"/>
      <c r="S54" s="70"/>
      <c r="T54" s="70"/>
      <c r="U54" s="70"/>
      <c r="V54" s="70"/>
      <c r="W54" s="70"/>
    </row>
    <row r="55">
      <c r="A55" s="26">
        <v>49.0</v>
      </c>
      <c r="B55" s="69">
        <f t="shared" si="1"/>
        <v>22.27272727</v>
      </c>
      <c r="C55" s="14">
        <f t="shared" si="2"/>
        <v>22</v>
      </c>
      <c r="D55" s="68">
        <f t="shared" si="3"/>
        <v>22</v>
      </c>
      <c r="E55" s="70">
        <v>31.22</v>
      </c>
      <c r="F55" s="70">
        <v>31.22</v>
      </c>
      <c r="G55" s="70">
        <v>39.35</v>
      </c>
      <c r="H55" s="70">
        <v>49.98</v>
      </c>
      <c r="I55" s="70">
        <v>69.57</v>
      </c>
      <c r="J55" s="70">
        <v>85.68</v>
      </c>
      <c r="K55" s="70">
        <v>98.65</v>
      </c>
      <c r="L55" s="70">
        <v>117.25</v>
      </c>
      <c r="M55" s="70">
        <v>205.26</v>
      </c>
      <c r="O55" s="70"/>
      <c r="P55" s="70"/>
      <c r="Q55" s="70"/>
      <c r="R55" s="70"/>
      <c r="S55" s="70"/>
      <c r="T55" s="70"/>
      <c r="U55" s="70"/>
      <c r="V55" s="70"/>
      <c r="W55" s="70"/>
    </row>
    <row r="56">
      <c r="A56" s="26">
        <v>50.0</v>
      </c>
      <c r="B56" s="69">
        <f t="shared" si="1"/>
        <v>22.72727273</v>
      </c>
      <c r="C56" s="14">
        <f t="shared" si="2"/>
        <v>22</v>
      </c>
      <c r="D56" s="68" t="str">
        <f t="shared" si="3"/>
        <v/>
      </c>
      <c r="E56" s="70">
        <v>31.35</v>
      </c>
      <c r="F56" s="70">
        <v>31.35</v>
      </c>
      <c r="G56" s="70">
        <v>39.62</v>
      </c>
      <c r="H56" s="70">
        <v>50.4</v>
      </c>
      <c r="I56" s="70">
        <v>70.61</v>
      </c>
      <c r="J56" s="70">
        <v>86.88</v>
      </c>
      <c r="K56" s="70">
        <v>99.9</v>
      </c>
      <c r="L56" s="70">
        <v>118.48</v>
      </c>
      <c r="M56" s="70">
        <v>207.46</v>
      </c>
      <c r="O56" s="70"/>
      <c r="P56" s="70"/>
      <c r="Q56" s="70"/>
      <c r="R56" s="70"/>
      <c r="S56" s="70"/>
      <c r="T56" s="70"/>
      <c r="U56" s="70"/>
      <c r="V56" s="70"/>
      <c r="W56" s="70"/>
    </row>
    <row r="57">
      <c r="A57" s="26">
        <v>51.0</v>
      </c>
      <c r="B57" s="69">
        <f t="shared" si="1"/>
        <v>23.18181818</v>
      </c>
      <c r="C57" s="14">
        <f t="shared" si="2"/>
        <v>23</v>
      </c>
      <c r="D57" s="68">
        <f t="shared" si="3"/>
        <v>23</v>
      </c>
      <c r="E57" s="70">
        <v>31.81</v>
      </c>
      <c r="F57" s="70">
        <v>31.81</v>
      </c>
      <c r="G57" s="70">
        <v>39.9</v>
      </c>
      <c r="H57" s="70">
        <v>50.79</v>
      </c>
      <c r="I57" s="70">
        <v>71.81</v>
      </c>
      <c r="J57" s="70">
        <v>88.07</v>
      </c>
      <c r="K57" s="70">
        <v>101.33</v>
      </c>
      <c r="L57" s="70">
        <v>119.58</v>
      </c>
      <c r="M57" s="70">
        <v>211.06</v>
      </c>
      <c r="O57" s="70"/>
      <c r="P57" s="70"/>
      <c r="Q57" s="70"/>
      <c r="R57" s="70"/>
      <c r="S57" s="70"/>
      <c r="T57" s="70"/>
      <c r="U57" s="70"/>
      <c r="V57" s="70"/>
      <c r="W57" s="70"/>
    </row>
    <row r="58">
      <c r="A58" s="26">
        <v>52.0</v>
      </c>
      <c r="B58" s="69">
        <f t="shared" si="1"/>
        <v>23.63636364</v>
      </c>
      <c r="C58" s="14">
        <f t="shared" si="2"/>
        <v>23</v>
      </c>
      <c r="D58" s="68" t="str">
        <f t="shared" si="3"/>
        <v/>
      </c>
      <c r="E58" s="70">
        <v>32.28</v>
      </c>
      <c r="F58" s="70">
        <v>32.28</v>
      </c>
      <c r="G58" s="70">
        <v>40.18</v>
      </c>
      <c r="H58" s="70">
        <v>51.21</v>
      </c>
      <c r="I58" s="70">
        <v>72.32</v>
      </c>
      <c r="J58" s="70">
        <v>88.92</v>
      </c>
      <c r="K58" s="70">
        <v>102.86</v>
      </c>
      <c r="L58" s="70">
        <v>121.0</v>
      </c>
      <c r="M58" s="70">
        <v>213.53</v>
      </c>
      <c r="O58" s="70"/>
      <c r="P58" s="70"/>
      <c r="Q58" s="70"/>
      <c r="R58" s="70"/>
      <c r="S58" s="70"/>
      <c r="T58" s="70"/>
      <c r="U58" s="70"/>
      <c r="V58" s="70"/>
      <c r="W58" s="70"/>
    </row>
    <row r="59">
      <c r="A59" s="26">
        <v>53.0</v>
      </c>
      <c r="B59" s="69">
        <f t="shared" si="1"/>
        <v>24.09090909</v>
      </c>
      <c r="C59" s="14">
        <f t="shared" si="2"/>
        <v>24</v>
      </c>
      <c r="D59" s="68">
        <f t="shared" si="3"/>
        <v>24</v>
      </c>
      <c r="E59" s="70">
        <v>32.88</v>
      </c>
      <c r="F59" s="70">
        <v>32.88</v>
      </c>
      <c r="G59" s="70">
        <v>40.44</v>
      </c>
      <c r="H59" s="70">
        <v>51.63</v>
      </c>
      <c r="I59" s="70">
        <v>72.91</v>
      </c>
      <c r="J59" s="70">
        <v>89.67</v>
      </c>
      <c r="K59" s="70">
        <v>104.54</v>
      </c>
      <c r="L59" s="70">
        <v>122.54</v>
      </c>
      <c r="M59" s="70">
        <v>216.26</v>
      </c>
      <c r="O59" s="70"/>
      <c r="P59" s="70"/>
      <c r="Q59" s="70"/>
      <c r="R59" s="70"/>
      <c r="S59" s="70"/>
      <c r="T59" s="70"/>
      <c r="U59" s="70"/>
      <c r="V59" s="70"/>
      <c r="W59" s="70"/>
    </row>
    <row r="60">
      <c r="A60" s="26">
        <v>54.0</v>
      </c>
      <c r="B60" s="69">
        <f t="shared" si="1"/>
        <v>24.54545455</v>
      </c>
      <c r="C60" s="14">
        <f t="shared" si="2"/>
        <v>24</v>
      </c>
      <c r="D60" s="68" t="str">
        <f t="shared" si="3"/>
        <v/>
      </c>
      <c r="E60" s="70">
        <v>33.36</v>
      </c>
      <c r="F60" s="70">
        <v>33.36</v>
      </c>
      <c r="G60" s="70">
        <v>40.73</v>
      </c>
      <c r="H60" s="70">
        <v>52.04</v>
      </c>
      <c r="I60" s="70">
        <v>73.54</v>
      </c>
      <c r="J60" s="70">
        <v>90.31</v>
      </c>
      <c r="K60" s="70">
        <v>106.04</v>
      </c>
      <c r="L60" s="70">
        <v>124.26</v>
      </c>
      <c r="M60" s="70">
        <v>219.29</v>
      </c>
      <c r="O60" s="70"/>
      <c r="P60" s="70"/>
      <c r="Q60" s="70"/>
      <c r="R60" s="70"/>
      <c r="S60" s="70"/>
      <c r="T60" s="70"/>
      <c r="U60" s="70"/>
      <c r="V60" s="70"/>
      <c r="W60" s="70"/>
    </row>
    <row r="61">
      <c r="A61" s="26">
        <v>55.0</v>
      </c>
      <c r="B61" s="69">
        <f t="shared" si="1"/>
        <v>25</v>
      </c>
      <c r="C61" s="14">
        <f t="shared" si="2"/>
        <v>25</v>
      </c>
      <c r="D61" s="68">
        <f t="shared" si="3"/>
        <v>25</v>
      </c>
      <c r="E61" s="70">
        <v>33.88</v>
      </c>
      <c r="F61" s="70">
        <v>33.88</v>
      </c>
      <c r="G61" s="70">
        <v>40.99</v>
      </c>
      <c r="H61" s="70">
        <v>52.46</v>
      </c>
      <c r="I61" s="70">
        <v>74.0</v>
      </c>
      <c r="J61" s="70">
        <v>91.06</v>
      </c>
      <c r="K61" s="70">
        <v>107.72</v>
      </c>
      <c r="L61" s="70">
        <v>125.93</v>
      </c>
      <c r="M61" s="70">
        <v>222.24</v>
      </c>
      <c r="O61" s="70"/>
      <c r="P61" s="70"/>
      <c r="Q61" s="70"/>
      <c r="R61" s="70"/>
      <c r="S61" s="70"/>
      <c r="T61" s="70"/>
      <c r="U61" s="70"/>
      <c r="V61" s="70"/>
      <c r="W61" s="70"/>
    </row>
    <row r="62">
      <c r="A62" s="26">
        <v>56.0</v>
      </c>
      <c r="B62" s="69">
        <f t="shared" si="1"/>
        <v>25.45454545</v>
      </c>
      <c r="C62" s="14">
        <f t="shared" si="2"/>
        <v>25</v>
      </c>
      <c r="D62" s="68" t="str">
        <f t="shared" si="3"/>
        <v/>
      </c>
      <c r="E62" s="70">
        <v>34.35</v>
      </c>
      <c r="F62" s="70">
        <v>34.35</v>
      </c>
      <c r="G62" s="70">
        <v>41.27</v>
      </c>
      <c r="H62" s="70">
        <v>52.88</v>
      </c>
      <c r="I62" s="70">
        <v>74.56</v>
      </c>
      <c r="J62" s="70">
        <v>91.66</v>
      </c>
      <c r="K62" s="70">
        <v>109.24</v>
      </c>
      <c r="L62" s="70">
        <v>127.22</v>
      </c>
      <c r="M62" s="70">
        <v>224.54</v>
      </c>
      <c r="O62" s="70"/>
      <c r="P62" s="70"/>
      <c r="Q62" s="70"/>
      <c r="R62" s="70"/>
      <c r="S62" s="70"/>
      <c r="T62" s="70"/>
      <c r="U62" s="70"/>
      <c r="V62" s="70"/>
      <c r="W62" s="70"/>
    </row>
    <row r="63">
      <c r="A63" s="26">
        <v>57.0</v>
      </c>
      <c r="B63" s="69">
        <f t="shared" si="1"/>
        <v>25.90909091</v>
      </c>
      <c r="C63" s="14">
        <f t="shared" si="2"/>
        <v>25</v>
      </c>
      <c r="D63" s="68">
        <f t="shared" si="3"/>
        <v>25</v>
      </c>
      <c r="E63" s="70">
        <v>34.89</v>
      </c>
      <c r="F63" s="70">
        <v>34.89</v>
      </c>
      <c r="G63" s="70">
        <v>41.54</v>
      </c>
      <c r="H63" s="70">
        <v>53.3</v>
      </c>
      <c r="I63" s="70">
        <v>75.0</v>
      </c>
      <c r="J63" s="70">
        <v>92.36</v>
      </c>
      <c r="K63" s="70">
        <v>110.9</v>
      </c>
      <c r="L63" s="70">
        <v>128.34</v>
      </c>
      <c r="M63" s="70">
        <v>226.55</v>
      </c>
      <c r="O63" s="70"/>
      <c r="P63" s="70"/>
      <c r="Q63" s="70"/>
      <c r="R63" s="70"/>
      <c r="S63" s="70"/>
      <c r="T63" s="70"/>
      <c r="U63" s="70"/>
      <c r="V63" s="70"/>
      <c r="W63" s="70"/>
    </row>
    <row r="64">
      <c r="A64" s="26">
        <v>58.0</v>
      </c>
      <c r="B64" s="69">
        <f t="shared" si="1"/>
        <v>26.36363636</v>
      </c>
      <c r="C64" s="14">
        <f t="shared" si="2"/>
        <v>26</v>
      </c>
      <c r="D64" s="68">
        <f t="shared" si="3"/>
        <v>26</v>
      </c>
      <c r="E64" s="70">
        <v>35.42</v>
      </c>
      <c r="F64" s="70">
        <v>35.42</v>
      </c>
      <c r="G64" s="70">
        <v>41.81</v>
      </c>
      <c r="H64" s="70">
        <v>53.71</v>
      </c>
      <c r="I64" s="70">
        <v>75.48</v>
      </c>
      <c r="J64" s="70">
        <v>92.91</v>
      </c>
      <c r="K64" s="70">
        <v>112.37</v>
      </c>
      <c r="L64" s="70">
        <v>129.4</v>
      </c>
      <c r="M64" s="70">
        <v>228.38</v>
      </c>
      <c r="O64" s="70"/>
      <c r="P64" s="70"/>
      <c r="Q64" s="70"/>
      <c r="R64" s="70"/>
      <c r="S64" s="70"/>
      <c r="T64" s="70"/>
      <c r="U64" s="70"/>
      <c r="V64" s="70"/>
      <c r="W64" s="70"/>
    </row>
    <row r="65">
      <c r="A65" s="26">
        <v>59.0</v>
      </c>
      <c r="B65" s="69">
        <f t="shared" si="1"/>
        <v>26.81818182</v>
      </c>
      <c r="C65" s="14">
        <f t="shared" si="2"/>
        <v>26</v>
      </c>
      <c r="D65" s="68" t="str">
        <f t="shared" si="3"/>
        <v/>
      </c>
      <c r="E65" s="70">
        <v>35.93</v>
      </c>
      <c r="F65" s="70">
        <v>35.93</v>
      </c>
      <c r="G65" s="70">
        <v>42.09</v>
      </c>
      <c r="H65" s="70">
        <v>54.12</v>
      </c>
      <c r="I65" s="70">
        <v>75.94</v>
      </c>
      <c r="J65" s="70">
        <v>93.43</v>
      </c>
      <c r="K65" s="70">
        <v>113.14</v>
      </c>
      <c r="L65" s="70">
        <v>130.35</v>
      </c>
      <c r="M65" s="70">
        <v>230.09</v>
      </c>
      <c r="O65" s="70"/>
      <c r="P65" s="70"/>
      <c r="Q65" s="70"/>
      <c r="R65" s="70"/>
      <c r="S65" s="70"/>
      <c r="T65" s="70"/>
      <c r="U65" s="70"/>
      <c r="V65" s="70"/>
      <c r="W65" s="70"/>
    </row>
    <row r="66">
      <c r="A66" s="26">
        <v>60.0</v>
      </c>
      <c r="B66" s="69">
        <f t="shared" si="1"/>
        <v>27.27272727</v>
      </c>
      <c r="C66" s="14">
        <f t="shared" si="2"/>
        <v>27</v>
      </c>
      <c r="D66" s="68">
        <f t="shared" si="3"/>
        <v>27</v>
      </c>
      <c r="E66" s="70">
        <v>36.38</v>
      </c>
      <c r="F66" s="70">
        <v>36.38</v>
      </c>
      <c r="G66" s="70">
        <v>42.36</v>
      </c>
      <c r="H66" s="70">
        <v>54.53</v>
      </c>
      <c r="I66" s="70">
        <v>76.36</v>
      </c>
      <c r="J66" s="70">
        <v>93.9</v>
      </c>
      <c r="K66" s="70">
        <v>113.8</v>
      </c>
      <c r="L66" s="70">
        <v>131.29</v>
      </c>
      <c r="M66" s="70">
        <v>231.7</v>
      </c>
      <c r="O66" s="70"/>
      <c r="P66" s="70"/>
      <c r="Q66" s="70"/>
      <c r="R66" s="70"/>
      <c r="S66" s="70"/>
      <c r="T66" s="70"/>
      <c r="U66" s="70"/>
      <c r="V66" s="70"/>
      <c r="W66" s="70"/>
    </row>
    <row r="67">
      <c r="A67" s="26">
        <v>61.0</v>
      </c>
      <c r="B67" s="69">
        <f t="shared" si="1"/>
        <v>27.72727273</v>
      </c>
      <c r="C67" s="14">
        <f t="shared" si="2"/>
        <v>27</v>
      </c>
      <c r="D67" s="68" t="str">
        <f t="shared" si="3"/>
        <v/>
      </c>
      <c r="E67" s="70">
        <v>36.97</v>
      </c>
      <c r="F67" s="70">
        <v>36.97</v>
      </c>
      <c r="G67" s="70">
        <v>42.62</v>
      </c>
      <c r="H67" s="70">
        <v>54.95</v>
      </c>
      <c r="I67" s="70">
        <v>76.74</v>
      </c>
      <c r="J67" s="70">
        <v>94.42</v>
      </c>
      <c r="K67" s="70">
        <v>114.46</v>
      </c>
      <c r="L67" s="70">
        <v>133.05</v>
      </c>
      <c r="M67" s="70">
        <v>234.85</v>
      </c>
      <c r="O67" s="70"/>
      <c r="P67" s="70"/>
      <c r="Q67" s="70"/>
      <c r="R67" s="70"/>
      <c r="S67" s="70"/>
      <c r="T67" s="70"/>
      <c r="U67" s="70"/>
      <c r="V67" s="70"/>
      <c r="W67" s="70"/>
    </row>
    <row r="68">
      <c r="A68" s="26">
        <v>62.0</v>
      </c>
      <c r="B68" s="69">
        <f t="shared" si="1"/>
        <v>28.18181818</v>
      </c>
      <c r="C68" s="14">
        <f t="shared" si="2"/>
        <v>28</v>
      </c>
      <c r="D68" s="68">
        <f t="shared" si="3"/>
        <v>28</v>
      </c>
      <c r="E68" s="70">
        <v>37.42</v>
      </c>
      <c r="F68" s="70">
        <v>37.42</v>
      </c>
      <c r="G68" s="70">
        <v>42.9</v>
      </c>
      <c r="H68" s="70">
        <v>55.36</v>
      </c>
      <c r="I68" s="70">
        <v>77.08</v>
      </c>
      <c r="J68" s="70">
        <v>94.86</v>
      </c>
      <c r="K68" s="70">
        <v>114.96</v>
      </c>
      <c r="L68" s="70">
        <v>135.17</v>
      </c>
      <c r="M68" s="70">
        <v>238.55</v>
      </c>
      <c r="O68" s="70"/>
      <c r="P68" s="70"/>
      <c r="Q68" s="70"/>
      <c r="R68" s="70"/>
      <c r="S68" s="70"/>
      <c r="T68" s="70"/>
      <c r="U68" s="70"/>
      <c r="V68" s="70"/>
      <c r="W68" s="70"/>
    </row>
    <row r="69">
      <c r="A69" s="26">
        <v>63.0</v>
      </c>
      <c r="B69" s="69">
        <f t="shared" si="1"/>
        <v>28.63636364</v>
      </c>
      <c r="C69" s="14">
        <f t="shared" si="2"/>
        <v>28</v>
      </c>
      <c r="D69" s="68" t="str">
        <f t="shared" si="3"/>
        <v/>
      </c>
      <c r="E69" s="70">
        <v>38.1</v>
      </c>
      <c r="F69" s="70">
        <v>38.1</v>
      </c>
      <c r="G69" s="70">
        <v>43.18</v>
      </c>
      <c r="H69" s="70">
        <v>55.79</v>
      </c>
      <c r="I69" s="70">
        <v>77.49</v>
      </c>
      <c r="J69" s="70">
        <v>95.4</v>
      </c>
      <c r="K69" s="70">
        <v>115.51</v>
      </c>
      <c r="L69" s="70">
        <v>137.34</v>
      </c>
      <c r="M69" s="70">
        <v>242.38</v>
      </c>
      <c r="O69" s="70"/>
      <c r="P69" s="70"/>
      <c r="Q69" s="70"/>
      <c r="R69" s="70"/>
      <c r="S69" s="70"/>
      <c r="T69" s="70"/>
      <c r="U69" s="70"/>
      <c r="V69" s="70"/>
      <c r="W69" s="70"/>
    </row>
    <row r="70">
      <c r="A70" s="26">
        <v>64.0</v>
      </c>
      <c r="B70" s="69">
        <f t="shared" si="1"/>
        <v>29.09090909</v>
      </c>
      <c r="C70" s="14">
        <f t="shared" si="2"/>
        <v>29</v>
      </c>
      <c r="D70" s="68">
        <f t="shared" si="3"/>
        <v>29</v>
      </c>
      <c r="E70" s="70">
        <v>38.43</v>
      </c>
      <c r="F70" s="70">
        <v>38.43</v>
      </c>
      <c r="G70" s="70">
        <v>43.44</v>
      </c>
      <c r="H70" s="70">
        <v>56.2</v>
      </c>
      <c r="I70" s="70">
        <v>77.83</v>
      </c>
      <c r="J70" s="70">
        <v>95.83</v>
      </c>
      <c r="K70" s="70">
        <v>116.04</v>
      </c>
      <c r="L70" s="70">
        <v>139.44</v>
      </c>
      <c r="M70" s="70">
        <v>246.11</v>
      </c>
      <c r="O70" s="70"/>
      <c r="P70" s="70"/>
      <c r="Q70" s="70"/>
      <c r="R70" s="70"/>
      <c r="S70" s="70"/>
      <c r="T70" s="70"/>
      <c r="U70" s="70"/>
      <c r="V70" s="70"/>
      <c r="W70" s="70"/>
    </row>
    <row r="71">
      <c r="A71" s="26">
        <v>65.0</v>
      </c>
      <c r="B71" s="69">
        <f t="shared" si="1"/>
        <v>29.54545455</v>
      </c>
      <c r="C71" s="14">
        <f t="shared" si="2"/>
        <v>29</v>
      </c>
      <c r="D71" s="68" t="str">
        <f t="shared" si="3"/>
        <v/>
      </c>
      <c r="E71" s="70">
        <v>38.99</v>
      </c>
      <c r="F71" s="70">
        <v>38.99</v>
      </c>
      <c r="G71" s="70">
        <v>43.72</v>
      </c>
      <c r="H71" s="70">
        <v>56.63</v>
      </c>
      <c r="I71" s="70">
        <v>78.07</v>
      </c>
      <c r="J71" s="70">
        <v>96.11</v>
      </c>
      <c r="K71" s="70">
        <v>116.62</v>
      </c>
      <c r="L71" s="70">
        <v>141.61</v>
      </c>
      <c r="M71" s="70">
        <v>249.96</v>
      </c>
      <c r="O71" s="70"/>
      <c r="P71" s="70"/>
      <c r="Q71" s="70"/>
      <c r="R71" s="70"/>
      <c r="S71" s="70"/>
      <c r="T71" s="70"/>
      <c r="U71" s="70"/>
      <c r="V71" s="70"/>
      <c r="W71" s="70"/>
    </row>
    <row r="72">
      <c r="A72" s="26">
        <v>66.0</v>
      </c>
      <c r="B72" s="69">
        <f t="shared" si="1"/>
        <v>30</v>
      </c>
      <c r="C72" s="14">
        <f t="shared" si="2"/>
        <v>30</v>
      </c>
      <c r="D72" s="68">
        <f t="shared" si="3"/>
        <v>30</v>
      </c>
      <c r="E72" s="72">
        <v>39.5</v>
      </c>
      <c r="F72" s="72">
        <v>39.5</v>
      </c>
      <c r="G72" s="72">
        <v>44.0</v>
      </c>
      <c r="H72" s="72">
        <v>57.03</v>
      </c>
      <c r="I72" s="72">
        <v>78.42</v>
      </c>
      <c r="J72" s="72">
        <v>96.59</v>
      </c>
      <c r="K72" s="72">
        <v>116.97</v>
      </c>
      <c r="L72" s="72">
        <v>143.67</v>
      </c>
      <c r="M72" s="72">
        <v>253.59</v>
      </c>
      <c r="O72" s="72"/>
      <c r="P72" s="72"/>
      <c r="Q72" s="72"/>
      <c r="R72" s="72"/>
      <c r="S72" s="72"/>
      <c r="T72" s="72"/>
      <c r="U72" s="72"/>
      <c r="V72" s="72"/>
      <c r="W72" s="72"/>
    </row>
    <row r="73">
      <c r="A73" s="26">
        <v>67.0</v>
      </c>
      <c r="B73" s="69">
        <f t="shared" si="1"/>
        <v>30.45454545</v>
      </c>
      <c r="C73" s="14">
        <f t="shared" si="2"/>
        <v>30</v>
      </c>
      <c r="D73" s="68" t="str">
        <f t="shared" si="3"/>
        <v/>
      </c>
      <c r="E73" s="70">
        <v>40.09</v>
      </c>
      <c r="F73" s="70">
        <v>40.09</v>
      </c>
      <c r="G73" s="70">
        <v>44.27</v>
      </c>
      <c r="H73" s="70">
        <v>58.0</v>
      </c>
      <c r="I73" s="70">
        <v>78.7</v>
      </c>
      <c r="J73" s="70">
        <v>96.9</v>
      </c>
      <c r="K73" s="70">
        <v>117.44</v>
      </c>
      <c r="L73" s="70">
        <v>145.59</v>
      </c>
      <c r="M73" s="70">
        <v>256.93</v>
      </c>
      <c r="O73" s="70"/>
      <c r="P73" s="70"/>
      <c r="Q73" s="70"/>
      <c r="R73" s="70"/>
      <c r="S73" s="70"/>
      <c r="T73" s="70"/>
      <c r="U73" s="70"/>
      <c r="V73" s="70"/>
      <c r="W73" s="70"/>
    </row>
    <row r="74">
      <c r="A74" s="26">
        <v>68.0</v>
      </c>
      <c r="B74" s="69">
        <f t="shared" si="1"/>
        <v>30.90909091</v>
      </c>
      <c r="C74" s="14">
        <f t="shared" si="2"/>
        <v>30</v>
      </c>
      <c r="D74" s="68">
        <f t="shared" si="3"/>
        <v>30</v>
      </c>
      <c r="E74" s="70">
        <v>40.56</v>
      </c>
      <c r="F74" s="70">
        <v>40.56</v>
      </c>
      <c r="G74" s="70">
        <v>44.54</v>
      </c>
      <c r="H74" s="70">
        <v>58.73</v>
      </c>
      <c r="I74" s="70">
        <v>78.92</v>
      </c>
      <c r="J74" s="70">
        <v>98.12</v>
      </c>
      <c r="K74" s="70">
        <v>118.05</v>
      </c>
      <c r="L74" s="70">
        <v>147.13</v>
      </c>
      <c r="M74" s="70">
        <v>259.65</v>
      </c>
      <c r="O74" s="70"/>
      <c r="P74" s="70"/>
      <c r="Q74" s="70"/>
      <c r="R74" s="70"/>
      <c r="S74" s="70"/>
      <c r="T74" s="70"/>
      <c r="U74" s="70"/>
      <c r="V74" s="70"/>
      <c r="W74" s="70"/>
    </row>
    <row r="75">
      <c r="A75" s="26">
        <v>69.0</v>
      </c>
      <c r="B75" s="69">
        <f t="shared" si="1"/>
        <v>31.36363636</v>
      </c>
      <c r="C75" s="14">
        <f t="shared" si="2"/>
        <v>31</v>
      </c>
      <c r="D75" s="68">
        <f t="shared" si="3"/>
        <v>31</v>
      </c>
      <c r="E75" s="70">
        <v>41.11</v>
      </c>
      <c r="F75" s="70">
        <v>41.11</v>
      </c>
      <c r="G75" s="70">
        <v>44.82</v>
      </c>
      <c r="H75" s="70">
        <v>59.48</v>
      </c>
      <c r="I75" s="70">
        <v>79.15</v>
      </c>
      <c r="J75" s="70">
        <v>99.3</v>
      </c>
      <c r="K75" s="70">
        <v>118.6</v>
      </c>
      <c r="L75" s="70">
        <v>148.68</v>
      </c>
      <c r="M75" s="70">
        <v>262.43</v>
      </c>
      <c r="O75" s="70"/>
      <c r="P75" s="70"/>
      <c r="Q75" s="70"/>
      <c r="R75" s="70"/>
      <c r="S75" s="70"/>
      <c r="T75" s="70"/>
      <c r="U75" s="70"/>
      <c r="V75" s="70"/>
      <c r="W75" s="70"/>
    </row>
    <row r="76">
      <c r="A76" s="26">
        <v>70.0</v>
      </c>
      <c r="B76" s="69">
        <f t="shared" si="1"/>
        <v>31.81818182</v>
      </c>
      <c r="C76" s="14">
        <f t="shared" si="2"/>
        <v>31</v>
      </c>
      <c r="D76" s="68" t="str">
        <f t="shared" si="3"/>
        <v/>
      </c>
      <c r="E76" s="70">
        <v>41.54</v>
      </c>
      <c r="F76" s="70">
        <v>41.54</v>
      </c>
      <c r="G76" s="70">
        <v>45.09</v>
      </c>
      <c r="H76" s="70">
        <v>60.42</v>
      </c>
      <c r="I76" s="70">
        <v>79.4</v>
      </c>
      <c r="J76" s="70">
        <v>100.5</v>
      </c>
      <c r="K76" s="70">
        <v>119.03</v>
      </c>
      <c r="L76" s="70">
        <v>150.28</v>
      </c>
      <c r="M76" s="70">
        <v>265.24</v>
      </c>
      <c r="O76" s="70"/>
      <c r="P76" s="70"/>
      <c r="Q76" s="70"/>
      <c r="R76" s="70"/>
      <c r="S76" s="70"/>
      <c r="T76" s="70"/>
      <c r="U76" s="70"/>
      <c r="V76" s="70"/>
      <c r="W76" s="70"/>
    </row>
    <row r="77">
      <c r="C77" s="66"/>
      <c r="D77" s="67"/>
    </row>
    <row r="78">
      <c r="C78" s="66"/>
      <c r="D78" s="67"/>
    </row>
    <row r="79">
      <c r="C79" s="66"/>
      <c r="D79" s="67"/>
    </row>
    <row r="80">
      <c r="A80" s="24" t="s">
        <v>68</v>
      </c>
      <c r="B80" s="19">
        <f t="array" ref="B80">if('Calculator Georgia'!F23&lt;=1,index(E7:M7,1,'Calculator Georgia'!F25),index(E8:M76,'Calculator Georgia'!F23,'Calculator Georgia'!F25))</f>
        <v>8</v>
      </c>
      <c r="C80" s="66"/>
      <c r="D80" s="67"/>
    </row>
    <row r="81">
      <c r="C81" s="66"/>
      <c r="D81" s="66"/>
      <c r="E81" s="66"/>
      <c r="F81" s="66"/>
      <c r="G81" s="66"/>
      <c r="H81" s="66"/>
      <c r="I81" s="66"/>
      <c r="J81" s="66"/>
      <c r="K81" s="66"/>
    </row>
    <row r="220">
      <c r="C220" s="66"/>
      <c r="D220" s="67"/>
    </row>
    <row r="221">
      <c r="C221" s="66"/>
      <c r="D221" s="67"/>
    </row>
    <row r="222">
      <c r="C222" s="66"/>
      <c r="D222" s="67"/>
    </row>
    <row r="223">
      <c r="C223" s="66"/>
      <c r="D223" s="67"/>
    </row>
    <row r="224">
      <c r="C224" s="66"/>
      <c r="D224" s="67"/>
    </row>
    <row r="225">
      <c r="C225" s="66"/>
      <c r="D225" s="67"/>
    </row>
    <row r="226">
      <c r="C226" s="66"/>
      <c r="D226" s="67"/>
    </row>
    <row r="227">
      <c r="C227" s="66"/>
      <c r="D227" s="67"/>
    </row>
    <row r="228">
      <c r="C228" s="66"/>
      <c r="D228" s="67"/>
    </row>
    <row r="229">
      <c r="C229" s="66"/>
      <c r="D229" s="67"/>
    </row>
    <row r="230">
      <c r="C230" s="66"/>
      <c r="D230" s="67"/>
    </row>
    <row r="231">
      <c r="C231" s="66"/>
      <c r="D231" s="67"/>
    </row>
    <row r="232">
      <c r="C232" s="66"/>
      <c r="D232" s="67"/>
    </row>
    <row r="233">
      <c r="C233" s="66"/>
      <c r="D233" s="67"/>
    </row>
    <row r="234">
      <c r="C234" s="66"/>
      <c r="D234" s="67"/>
    </row>
    <row r="235">
      <c r="C235" s="66"/>
      <c r="D235" s="67"/>
    </row>
    <row r="236">
      <c r="C236" s="66"/>
      <c r="D236" s="67"/>
    </row>
    <row r="237">
      <c r="C237" s="66"/>
      <c r="D237" s="67"/>
    </row>
    <row r="238">
      <c r="C238" s="66"/>
      <c r="D238" s="67"/>
    </row>
    <row r="239">
      <c r="C239" s="66"/>
      <c r="D239" s="67"/>
    </row>
    <row r="240">
      <c r="C240" s="66"/>
      <c r="D240" s="67"/>
    </row>
    <row r="241">
      <c r="C241" s="66"/>
      <c r="D241" s="67"/>
    </row>
    <row r="242">
      <c r="C242" s="66"/>
      <c r="D242" s="67"/>
    </row>
    <row r="243">
      <c r="C243" s="66"/>
      <c r="D243" s="67"/>
    </row>
    <row r="244">
      <c r="C244" s="66"/>
      <c r="D244" s="67"/>
    </row>
    <row r="245">
      <c r="C245" s="66"/>
      <c r="D245" s="67"/>
    </row>
    <row r="246">
      <c r="C246" s="66"/>
      <c r="D246" s="67"/>
    </row>
    <row r="247">
      <c r="C247" s="66"/>
      <c r="D247" s="67"/>
    </row>
    <row r="248">
      <c r="C248" s="66"/>
      <c r="D248" s="67"/>
    </row>
    <row r="249">
      <c r="C249" s="66"/>
      <c r="D249" s="67"/>
    </row>
    <row r="250">
      <c r="C250" s="66"/>
      <c r="D250" s="67"/>
    </row>
    <row r="251">
      <c r="C251" s="66"/>
      <c r="D251" s="67"/>
    </row>
    <row r="252">
      <c r="C252" s="66"/>
      <c r="D252" s="67"/>
    </row>
    <row r="253">
      <c r="C253" s="66"/>
      <c r="D253" s="67"/>
    </row>
    <row r="254">
      <c r="C254" s="66"/>
      <c r="D254" s="67"/>
    </row>
    <row r="255">
      <c r="C255" s="66"/>
      <c r="D255" s="67"/>
    </row>
    <row r="256">
      <c r="C256" s="66"/>
      <c r="D256" s="67"/>
    </row>
    <row r="257">
      <c r="C257" s="66"/>
      <c r="D257" s="67"/>
    </row>
    <row r="258">
      <c r="C258" s="66"/>
      <c r="D258" s="67"/>
    </row>
    <row r="259">
      <c r="C259" s="66"/>
      <c r="D259" s="67"/>
    </row>
    <row r="260">
      <c r="C260" s="66"/>
      <c r="D260" s="67"/>
    </row>
    <row r="261">
      <c r="C261" s="66"/>
      <c r="D261" s="67"/>
    </row>
    <row r="262">
      <c r="C262" s="66"/>
      <c r="D262" s="67"/>
    </row>
    <row r="263">
      <c r="C263" s="66"/>
      <c r="D263" s="67"/>
    </row>
    <row r="264">
      <c r="C264" s="66"/>
      <c r="D264" s="67"/>
    </row>
    <row r="265">
      <c r="C265" s="66"/>
      <c r="D265" s="67"/>
    </row>
    <row r="266">
      <c r="C266" s="66"/>
      <c r="D266" s="67"/>
    </row>
    <row r="267">
      <c r="C267" s="66"/>
      <c r="D267" s="67"/>
    </row>
    <row r="268">
      <c r="C268" s="66"/>
      <c r="D268" s="67"/>
    </row>
    <row r="269">
      <c r="C269" s="66"/>
      <c r="D269" s="67"/>
    </row>
    <row r="270">
      <c r="C270" s="66"/>
      <c r="D270" s="67"/>
    </row>
    <row r="271">
      <c r="C271" s="66"/>
      <c r="D271" s="67"/>
    </row>
    <row r="272">
      <c r="C272" s="66"/>
      <c r="D272" s="67"/>
    </row>
    <row r="273">
      <c r="C273" s="66"/>
      <c r="D273" s="67"/>
    </row>
    <row r="274">
      <c r="C274" s="66"/>
      <c r="D274" s="67"/>
    </row>
    <row r="275">
      <c r="C275" s="66"/>
      <c r="D275" s="67"/>
    </row>
    <row r="276">
      <c r="C276" s="66"/>
      <c r="D276" s="67"/>
    </row>
    <row r="277">
      <c r="C277" s="66"/>
      <c r="D277" s="67"/>
    </row>
    <row r="278">
      <c r="C278" s="66"/>
      <c r="D278" s="67"/>
    </row>
    <row r="279">
      <c r="C279" s="66"/>
      <c r="D279" s="67"/>
    </row>
    <row r="280">
      <c r="C280" s="66"/>
      <c r="D280" s="67"/>
    </row>
    <row r="281">
      <c r="C281" s="66"/>
      <c r="D281" s="67"/>
    </row>
    <row r="282">
      <c r="C282" s="66"/>
      <c r="D282" s="67"/>
    </row>
    <row r="283">
      <c r="C283" s="66"/>
      <c r="D283" s="67"/>
    </row>
    <row r="284">
      <c r="C284" s="66"/>
      <c r="D284" s="67"/>
    </row>
    <row r="285">
      <c r="C285" s="66"/>
      <c r="D285" s="67"/>
    </row>
    <row r="286">
      <c r="C286" s="66"/>
      <c r="D286" s="67"/>
    </row>
    <row r="287">
      <c r="C287" s="66"/>
      <c r="D287" s="67"/>
    </row>
    <row r="288">
      <c r="C288" s="66"/>
      <c r="D288" s="67"/>
    </row>
    <row r="289">
      <c r="C289" s="66"/>
      <c r="D289" s="67"/>
    </row>
    <row r="290">
      <c r="C290" s="66"/>
      <c r="D290" s="67"/>
    </row>
    <row r="291">
      <c r="C291" s="66"/>
      <c r="D291" s="67"/>
    </row>
    <row r="292">
      <c r="C292" s="66"/>
      <c r="D292" s="67"/>
    </row>
    <row r="293">
      <c r="C293" s="66"/>
      <c r="D293" s="67"/>
    </row>
    <row r="294">
      <c r="C294" s="66"/>
      <c r="D294" s="67"/>
    </row>
    <row r="295">
      <c r="C295" s="66"/>
      <c r="D295" s="67"/>
    </row>
    <row r="296">
      <c r="C296" s="66"/>
      <c r="D296" s="67"/>
    </row>
    <row r="297">
      <c r="C297" s="66"/>
      <c r="D297" s="67"/>
    </row>
    <row r="298">
      <c r="C298" s="66"/>
      <c r="D298" s="67"/>
    </row>
    <row r="299">
      <c r="C299" s="66"/>
      <c r="D299" s="67"/>
    </row>
    <row r="300">
      <c r="C300" s="66"/>
      <c r="D300" s="67"/>
    </row>
    <row r="301">
      <c r="C301" s="66"/>
      <c r="D301" s="67"/>
    </row>
    <row r="302">
      <c r="C302" s="66"/>
      <c r="D302" s="67"/>
    </row>
    <row r="303">
      <c r="C303" s="66"/>
      <c r="D303" s="67"/>
    </row>
    <row r="304">
      <c r="C304" s="66"/>
      <c r="D304" s="67"/>
    </row>
    <row r="305">
      <c r="C305" s="66"/>
      <c r="D305" s="67"/>
    </row>
    <row r="306">
      <c r="C306" s="66"/>
      <c r="D306" s="67"/>
    </row>
    <row r="307">
      <c r="C307" s="66"/>
      <c r="D307" s="67"/>
    </row>
    <row r="308">
      <c r="C308" s="66"/>
      <c r="D308" s="67"/>
    </row>
    <row r="309">
      <c r="C309" s="66"/>
      <c r="D309" s="67"/>
    </row>
    <row r="310">
      <c r="C310" s="66"/>
      <c r="D310" s="67"/>
    </row>
    <row r="311">
      <c r="C311" s="66"/>
      <c r="D311" s="67"/>
    </row>
    <row r="312">
      <c r="C312" s="66"/>
      <c r="D312" s="67"/>
    </row>
    <row r="313">
      <c r="C313" s="66"/>
      <c r="D313" s="67"/>
    </row>
    <row r="314">
      <c r="C314" s="66"/>
      <c r="D314" s="67"/>
    </row>
    <row r="315">
      <c r="C315" s="66"/>
      <c r="D315" s="67"/>
    </row>
    <row r="316">
      <c r="C316" s="66"/>
      <c r="D316" s="67"/>
    </row>
    <row r="317">
      <c r="C317" s="66"/>
      <c r="D317" s="67"/>
    </row>
    <row r="318">
      <c r="C318" s="66"/>
      <c r="D318" s="67"/>
    </row>
    <row r="319">
      <c r="C319" s="66"/>
      <c r="D319" s="67"/>
    </row>
    <row r="320">
      <c r="C320" s="66"/>
      <c r="D320" s="67"/>
    </row>
    <row r="321">
      <c r="C321" s="66"/>
      <c r="D321" s="67"/>
    </row>
    <row r="322">
      <c r="C322" s="66"/>
      <c r="D322" s="67"/>
    </row>
    <row r="323">
      <c r="C323" s="66"/>
      <c r="D323" s="67"/>
    </row>
    <row r="324">
      <c r="C324" s="66"/>
      <c r="D324" s="67"/>
    </row>
    <row r="325">
      <c r="C325" s="66"/>
      <c r="D325" s="67"/>
    </row>
    <row r="326">
      <c r="C326" s="66"/>
      <c r="D326" s="67"/>
    </row>
    <row r="327">
      <c r="C327" s="66"/>
      <c r="D327" s="67"/>
    </row>
    <row r="328">
      <c r="C328" s="66"/>
      <c r="D328" s="67"/>
    </row>
    <row r="329">
      <c r="C329" s="66"/>
      <c r="D329" s="67"/>
    </row>
    <row r="330">
      <c r="C330" s="66"/>
      <c r="D330" s="67"/>
    </row>
    <row r="331">
      <c r="C331" s="66"/>
      <c r="D331" s="67"/>
    </row>
    <row r="332">
      <c r="C332" s="66"/>
      <c r="D332" s="67"/>
    </row>
    <row r="333">
      <c r="C333" s="66"/>
      <c r="D333" s="67"/>
    </row>
    <row r="334">
      <c r="C334" s="66"/>
      <c r="D334" s="67"/>
    </row>
    <row r="335">
      <c r="C335" s="66"/>
      <c r="D335" s="67"/>
    </row>
    <row r="336">
      <c r="C336" s="66"/>
      <c r="D336" s="67"/>
    </row>
    <row r="337">
      <c r="C337" s="66"/>
      <c r="D337" s="67"/>
    </row>
    <row r="338">
      <c r="C338" s="66"/>
      <c r="D338" s="67"/>
    </row>
    <row r="339">
      <c r="C339" s="66"/>
      <c r="D339" s="67"/>
    </row>
    <row r="340">
      <c r="C340" s="66"/>
      <c r="D340" s="67"/>
    </row>
    <row r="341">
      <c r="C341" s="66"/>
      <c r="D341" s="67"/>
    </row>
    <row r="342">
      <c r="C342" s="66"/>
      <c r="D342" s="67"/>
    </row>
    <row r="343">
      <c r="C343" s="66"/>
      <c r="D343" s="67"/>
    </row>
    <row r="344">
      <c r="C344" s="66"/>
      <c r="D344" s="67"/>
    </row>
    <row r="345">
      <c r="C345" s="66"/>
      <c r="D345" s="67"/>
    </row>
    <row r="346">
      <c r="C346" s="66"/>
      <c r="D346" s="67"/>
    </row>
    <row r="347">
      <c r="C347" s="66"/>
      <c r="D347" s="67"/>
    </row>
    <row r="348">
      <c r="C348" s="66"/>
      <c r="D348" s="67"/>
    </row>
    <row r="349">
      <c r="C349" s="66"/>
      <c r="D349" s="67"/>
    </row>
    <row r="350">
      <c r="C350" s="66"/>
      <c r="D350" s="67"/>
    </row>
    <row r="351">
      <c r="C351" s="66"/>
      <c r="D351" s="67"/>
    </row>
    <row r="352">
      <c r="C352" s="66"/>
      <c r="D352" s="67"/>
    </row>
    <row r="353">
      <c r="C353" s="66"/>
      <c r="D353" s="67"/>
    </row>
    <row r="354">
      <c r="C354" s="66"/>
      <c r="D354" s="67"/>
    </row>
    <row r="355">
      <c r="C355" s="66"/>
      <c r="D355" s="67"/>
    </row>
    <row r="356">
      <c r="C356" s="66"/>
      <c r="D356" s="67"/>
    </row>
    <row r="357">
      <c r="C357" s="66"/>
      <c r="D357" s="67"/>
    </row>
    <row r="358">
      <c r="C358" s="66"/>
      <c r="D358" s="67"/>
    </row>
    <row r="359">
      <c r="C359" s="66"/>
      <c r="D359" s="67"/>
    </row>
    <row r="360">
      <c r="C360" s="66"/>
      <c r="D360" s="67"/>
    </row>
    <row r="361">
      <c r="C361" s="66"/>
      <c r="D361" s="67"/>
    </row>
    <row r="362">
      <c r="C362" s="66"/>
      <c r="D362" s="67"/>
    </row>
    <row r="363">
      <c r="C363" s="66"/>
      <c r="D363" s="67"/>
    </row>
    <row r="364">
      <c r="C364" s="66"/>
      <c r="D364" s="67"/>
    </row>
    <row r="365">
      <c r="C365" s="66"/>
      <c r="D365" s="67"/>
    </row>
    <row r="366">
      <c r="C366" s="66"/>
      <c r="D366" s="67"/>
    </row>
    <row r="367">
      <c r="C367" s="66"/>
      <c r="D367" s="67"/>
    </row>
    <row r="368">
      <c r="C368" s="66"/>
      <c r="D368" s="67"/>
    </row>
    <row r="369">
      <c r="C369" s="66"/>
      <c r="D369" s="67"/>
    </row>
    <row r="370">
      <c r="C370" s="66"/>
      <c r="D370" s="67"/>
    </row>
    <row r="371">
      <c r="C371" s="66"/>
      <c r="D371" s="67"/>
    </row>
    <row r="372">
      <c r="C372" s="66"/>
      <c r="D372" s="67"/>
    </row>
    <row r="373">
      <c r="C373" s="66"/>
      <c r="D373" s="67"/>
    </row>
    <row r="374">
      <c r="C374" s="66"/>
      <c r="D374" s="67"/>
    </row>
    <row r="375">
      <c r="C375" s="66"/>
      <c r="D375" s="67"/>
    </row>
    <row r="376">
      <c r="C376" s="66"/>
      <c r="D376" s="67"/>
    </row>
    <row r="377">
      <c r="C377" s="66"/>
      <c r="D377" s="67"/>
    </row>
    <row r="378">
      <c r="C378" s="66"/>
      <c r="D378" s="67"/>
    </row>
    <row r="379">
      <c r="C379" s="66"/>
      <c r="D379" s="67"/>
    </row>
    <row r="380">
      <c r="C380" s="66"/>
      <c r="D380" s="67"/>
    </row>
    <row r="381">
      <c r="C381" s="66"/>
      <c r="D381" s="67"/>
    </row>
    <row r="382">
      <c r="C382" s="66"/>
      <c r="D382" s="67"/>
    </row>
    <row r="383">
      <c r="C383" s="66"/>
      <c r="D383" s="67"/>
    </row>
    <row r="384">
      <c r="C384" s="66"/>
      <c r="D384" s="67"/>
    </row>
    <row r="385">
      <c r="C385" s="66"/>
      <c r="D385" s="67"/>
    </row>
    <row r="386">
      <c r="C386" s="66"/>
      <c r="D386" s="67"/>
    </row>
    <row r="387">
      <c r="C387" s="66"/>
      <c r="D387" s="67"/>
    </row>
    <row r="388">
      <c r="C388" s="66"/>
      <c r="D388" s="67"/>
    </row>
    <row r="389">
      <c r="C389" s="66"/>
      <c r="D389" s="67"/>
    </row>
    <row r="390">
      <c r="C390" s="66"/>
      <c r="D390" s="67"/>
    </row>
    <row r="391">
      <c r="C391" s="66"/>
      <c r="D391" s="67"/>
    </row>
    <row r="392">
      <c r="C392" s="66"/>
      <c r="D392" s="67"/>
    </row>
    <row r="393">
      <c r="C393" s="66"/>
      <c r="D393" s="67"/>
    </row>
    <row r="394">
      <c r="C394" s="66"/>
      <c r="D394" s="67"/>
    </row>
    <row r="395">
      <c r="C395" s="66"/>
      <c r="D395" s="67"/>
    </row>
    <row r="396">
      <c r="C396" s="66"/>
      <c r="D396" s="67"/>
    </row>
    <row r="397">
      <c r="C397" s="66"/>
      <c r="D397" s="67"/>
    </row>
    <row r="398">
      <c r="C398" s="66"/>
      <c r="D398" s="67"/>
    </row>
    <row r="399">
      <c r="C399" s="66"/>
      <c r="D399" s="67"/>
    </row>
    <row r="400">
      <c r="C400" s="66"/>
      <c r="D400" s="67"/>
    </row>
    <row r="401">
      <c r="C401" s="66"/>
      <c r="D401" s="67"/>
    </row>
    <row r="402">
      <c r="C402" s="66"/>
      <c r="D402" s="67"/>
    </row>
    <row r="403">
      <c r="C403" s="66"/>
      <c r="D403" s="67"/>
    </row>
    <row r="404">
      <c r="C404" s="66"/>
      <c r="D404" s="67"/>
    </row>
    <row r="405">
      <c r="C405" s="66"/>
      <c r="D405" s="67"/>
    </row>
    <row r="406">
      <c r="C406" s="66"/>
      <c r="D406" s="67"/>
    </row>
    <row r="407">
      <c r="C407" s="66"/>
      <c r="D407" s="67"/>
    </row>
    <row r="408">
      <c r="C408" s="66"/>
      <c r="D408" s="67"/>
    </row>
    <row r="409">
      <c r="C409" s="66"/>
      <c r="D409" s="67"/>
    </row>
    <row r="410">
      <c r="C410" s="66"/>
      <c r="D410" s="67"/>
    </row>
    <row r="411">
      <c r="C411" s="66"/>
      <c r="D411" s="67"/>
    </row>
    <row r="412">
      <c r="C412" s="66"/>
      <c r="D412" s="67"/>
    </row>
    <row r="413">
      <c r="C413" s="66"/>
      <c r="D413" s="67"/>
    </row>
    <row r="414">
      <c r="C414" s="66"/>
      <c r="D414" s="67"/>
    </row>
    <row r="415">
      <c r="C415" s="66"/>
      <c r="D415" s="67"/>
    </row>
    <row r="416">
      <c r="C416" s="66"/>
      <c r="D416" s="67"/>
    </row>
    <row r="417">
      <c r="C417" s="66"/>
      <c r="D417" s="67"/>
    </row>
    <row r="418">
      <c r="C418" s="66"/>
      <c r="D418" s="67"/>
    </row>
    <row r="419">
      <c r="C419" s="66"/>
      <c r="D419" s="67"/>
    </row>
    <row r="420">
      <c r="C420" s="66"/>
      <c r="D420" s="67"/>
    </row>
    <row r="421">
      <c r="C421" s="66"/>
      <c r="D421" s="67"/>
    </row>
    <row r="422">
      <c r="C422" s="66"/>
      <c r="D422" s="67"/>
    </row>
    <row r="423">
      <c r="C423" s="66"/>
      <c r="D423" s="67"/>
    </row>
    <row r="424">
      <c r="C424" s="66"/>
      <c r="D424" s="67"/>
    </row>
    <row r="425">
      <c r="C425" s="66"/>
      <c r="D425" s="67"/>
    </row>
    <row r="426">
      <c r="C426" s="66"/>
      <c r="D426" s="67"/>
    </row>
    <row r="427">
      <c r="C427" s="66"/>
      <c r="D427" s="67"/>
    </row>
    <row r="428">
      <c r="C428" s="66"/>
      <c r="D428" s="67"/>
    </row>
    <row r="429">
      <c r="C429" s="66"/>
      <c r="D429" s="67"/>
    </row>
    <row r="430">
      <c r="C430" s="66"/>
      <c r="D430" s="67"/>
    </row>
    <row r="431">
      <c r="C431" s="66"/>
      <c r="D431" s="67"/>
    </row>
    <row r="432">
      <c r="C432" s="66"/>
      <c r="D432" s="67"/>
    </row>
    <row r="433">
      <c r="C433" s="66"/>
      <c r="D433" s="67"/>
    </row>
    <row r="434">
      <c r="C434" s="66"/>
      <c r="D434" s="67"/>
    </row>
    <row r="435">
      <c r="C435" s="66"/>
      <c r="D435" s="67"/>
    </row>
    <row r="436">
      <c r="C436" s="66"/>
      <c r="D436" s="67"/>
    </row>
    <row r="437">
      <c r="C437" s="66"/>
      <c r="D437" s="67"/>
    </row>
    <row r="438">
      <c r="C438" s="66"/>
      <c r="D438" s="67"/>
    </row>
    <row r="439">
      <c r="C439" s="66"/>
      <c r="D439" s="67"/>
    </row>
    <row r="440">
      <c r="C440" s="66"/>
      <c r="D440" s="67"/>
    </row>
    <row r="441">
      <c r="C441" s="66"/>
      <c r="D441" s="67"/>
    </row>
    <row r="442">
      <c r="C442" s="66"/>
      <c r="D442" s="67"/>
    </row>
    <row r="443">
      <c r="C443" s="66"/>
      <c r="D443" s="67"/>
    </row>
    <row r="444">
      <c r="C444" s="66"/>
      <c r="D444" s="67"/>
    </row>
    <row r="445">
      <c r="C445" s="66"/>
      <c r="D445" s="67"/>
    </row>
    <row r="446">
      <c r="C446" s="66"/>
      <c r="D446" s="67"/>
    </row>
    <row r="447">
      <c r="C447" s="66"/>
      <c r="D447" s="67"/>
    </row>
    <row r="448">
      <c r="C448" s="66"/>
      <c r="D448" s="67"/>
    </row>
    <row r="449">
      <c r="C449" s="66"/>
      <c r="D449" s="67"/>
    </row>
    <row r="450">
      <c r="C450" s="66"/>
      <c r="D450" s="67"/>
    </row>
    <row r="451">
      <c r="C451" s="66"/>
      <c r="D451" s="67"/>
    </row>
    <row r="452">
      <c r="C452" s="66"/>
      <c r="D452" s="67"/>
    </row>
    <row r="453">
      <c r="C453" s="66"/>
      <c r="D453" s="67"/>
    </row>
    <row r="454">
      <c r="C454" s="66"/>
      <c r="D454" s="67"/>
    </row>
    <row r="455">
      <c r="C455" s="66"/>
      <c r="D455" s="67"/>
    </row>
    <row r="456">
      <c r="C456" s="66"/>
      <c r="D456" s="67"/>
    </row>
    <row r="457">
      <c r="C457" s="66"/>
      <c r="D457" s="67"/>
    </row>
    <row r="458">
      <c r="C458" s="66"/>
      <c r="D458" s="67"/>
    </row>
    <row r="459">
      <c r="C459" s="66"/>
      <c r="D459" s="67"/>
    </row>
    <row r="460">
      <c r="C460" s="66"/>
      <c r="D460" s="67"/>
    </row>
    <row r="461">
      <c r="C461" s="66"/>
      <c r="D461" s="67"/>
    </row>
    <row r="462">
      <c r="C462" s="66"/>
      <c r="D462" s="67"/>
    </row>
    <row r="463">
      <c r="C463" s="66"/>
      <c r="D463" s="67"/>
    </row>
    <row r="464">
      <c r="C464" s="66"/>
      <c r="D464" s="67"/>
    </row>
    <row r="465">
      <c r="C465" s="66"/>
      <c r="D465" s="67"/>
    </row>
    <row r="466">
      <c r="C466" s="66"/>
      <c r="D466" s="67"/>
    </row>
    <row r="467">
      <c r="C467" s="66"/>
      <c r="D467" s="67"/>
    </row>
    <row r="468">
      <c r="C468" s="66"/>
      <c r="D468" s="67"/>
    </row>
    <row r="469">
      <c r="C469" s="66"/>
      <c r="D469" s="67"/>
    </row>
    <row r="470">
      <c r="C470" s="66"/>
      <c r="D470" s="67"/>
    </row>
    <row r="471">
      <c r="C471" s="66"/>
      <c r="D471" s="67"/>
    </row>
    <row r="472">
      <c r="C472" s="66"/>
      <c r="D472" s="67"/>
    </row>
    <row r="473">
      <c r="C473" s="66"/>
      <c r="D473" s="67"/>
    </row>
    <row r="474">
      <c r="C474" s="66"/>
      <c r="D474" s="67"/>
    </row>
    <row r="475">
      <c r="C475" s="66"/>
      <c r="D475" s="67"/>
    </row>
    <row r="476">
      <c r="C476" s="66"/>
      <c r="D476" s="67"/>
    </row>
    <row r="477">
      <c r="C477" s="66"/>
      <c r="D477" s="67"/>
    </row>
    <row r="478">
      <c r="C478" s="66"/>
      <c r="D478" s="67"/>
    </row>
    <row r="479">
      <c r="C479" s="66"/>
      <c r="D479" s="67"/>
    </row>
    <row r="480">
      <c r="C480" s="66"/>
      <c r="D480" s="67"/>
    </row>
    <row r="481">
      <c r="C481" s="66"/>
      <c r="D481" s="67"/>
    </row>
    <row r="482">
      <c r="C482" s="66"/>
      <c r="D482" s="67"/>
    </row>
    <row r="483">
      <c r="C483" s="66"/>
      <c r="D483" s="67"/>
    </row>
    <row r="484">
      <c r="C484" s="66"/>
      <c r="D484" s="67"/>
    </row>
    <row r="485">
      <c r="C485" s="66"/>
      <c r="D485" s="67"/>
    </row>
    <row r="486">
      <c r="C486" s="66"/>
      <c r="D486" s="67"/>
    </row>
    <row r="487">
      <c r="C487" s="66"/>
      <c r="D487" s="67"/>
    </row>
    <row r="488">
      <c r="C488" s="66"/>
      <c r="D488" s="67"/>
    </row>
    <row r="489">
      <c r="C489" s="66"/>
      <c r="D489" s="67"/>
    </row>
    <row r="490">
      <c r="C490" s="66"/>
      <c r="D490" s="67"/>
    </row>
    <row r="491">
      <c r="C491" s="66"/>
      <c r="D491" s="67"/>
    </row>
    <row r="492">
      <c r="C492" s="66"/>
      <c r="D492" s="67"/>
    </row>
    <row r="493">
      <c r="C493" s="66"/>
      <c r="D493" s="67"/>
    </row>
    <row r="494">
      <c r="C494" s="66"/>
      <c r="D494" s="67"/>
    </row>
    <row r="495">
      <c r="C495" s="66"/>
      <c r="D495" s="67"/>
    </row>
    <row r="496">
      <c r="C496" s="66"/>
      <c r="D496" s="67"/>
    </row>
    <row r="497">
      <c r="C497" s="66"/>
      <c r="D497" s="67"/>
    </row>
    <row r="498">
      <c r="C498" s="66"/>
      <c r="D498" s="67"/>
    </row>
    <row r="499">
      <c r="C499" s="66"/>
      <c r="D499" s="67"/>
    </row>
    <row r="500">
      <c r="C500" s="66"/>
      <c r="D500" s="67"/>
    </row>
    <row r="501">
      <c r="C501" s="66"/>
      <c r="D501" s="67"/>
    </row>
    <row r="502">
      <c r="C502" s="66"/>
      <c r="D502" s="67"/>
    </row>
    <row r="503">
      <c r="C503" s="66"/>
      <c r="D503" s="67"/>
    </row>
    <row r="504">
      <c r="C504" s="66"/>
      <c r="D504" s="67"/>
    </row>
    <row r="505">
      <c r="C505" s="66"/>
      <c r="D505" s="67"/>
    </row>
    <row r="506">
      <c r="C506" s="66"/>
      <c r="D506" s="67"/>
    </row>
    <row r="507">
      <c r="C507" s="66"/>
      <c r="D507" s="67"/>
    </row>
    <row r="508">
      <c r="C508" s="66"/>
      <c r="D508" s="67"/>
    </row>
    <row r="509">
      <c r="C509" s="66"/>
      <c r="D509" s="67"/>
    </row>
    <row r="510">
      <c r="C510" s="66"/>
      <c r="D510" s="67"/>
    </row>
    <row r="511">
      <c r="C511" s="66"/>
      <c r="D511" s="67"/>
    </row>
    <row r="512">
      <c r="C512" s="66"/>
      <c r="D512" s="67"/>
    </row>
    <row r="513">
      <c r="C513" s="66"/>
      <c r="D513" s="67"/>
    </row>
    <row r="514">
      <c r="C514" s="66"/>
      <c r="D514" s="67"/>
    </row>
    <row r="515">
      <c r="C515" s="66"/>
      <c r="D515" s="67"/>
    </row>
    <row r="516">
      <c r="C516" s="66"/>
      <c r="D516" s="67"/>
    </row>
    <row r="517">
      <c r="C517" s="66"/>
      <c r="D517" s="67"/>
    </row>
    <row r="518">
      <c r="C518" s="66"/>
      <c r="D518" s="67"/>
    </row>
    <row r="519">
      <c r="C519" s="66"/>
      <c r="D519" s="67"/>
    </row>
    <row r="520">
      <c r="C520" s="66"/>
      <c r="D520" s="67"/>
    </row>
    <row r="521">
      <c r="C521" s="66"/>
      <c r="D521" s="67"/>
    </row>
    <row r="522">
      <c r="C522" s="66"/>
      <c r="D522" s="67"/>
    </row>
    <row r="523">
      <c r="C523" s="66"/>
      <c r="D523" s="67"/>
    </row>
    <row r="524">
      <c r="C524" s="66"/>
      <c r="D524" s="67"/>
    </row>
    <row r="525">
      <c r="C525" s="66"/>
      <c r="D525" s="67"/>
    </row>
    <row r="526">
      <c r="C526" s="66"/>
      <c r="D526" s="67"/>
    </row>
    <row r="527">
      <c r="C527" s="66"/>
      <c r="D527" s="67"/>
    </row>
    <row r="528">
      <c r="C528" s="66"/>
      <c r="D528" s="67"/>
    </row>
    <row r="529">
      <c r="C529" s="66"/>
      <c r="D529" s="67"/>
    </row>
    <row r="530">
      <c r="C530" s="66"/>
      <c r="D530" s="67"/>
    </row>
    <row r="531">
      <c r="C531" s="66"/>
      <c r="D531" s="67"/>
    </row>
    <row r="532">
      <c r="C532" s="66"/>
      <c r="D532" s="67"/>
    </row>
    <row r="533">
      <c r="C533" s="66"/>
      <c r="D533" s="67"/>
    </row>
    <row r="534">
      <c r="C534" s="66"/>
      <c r="D534" s="67"/>
    </row>
    <row r="535">
      <c r="C535" s="66"/>
      <c r="D535" s="67"/>
    </row>
    <row r="536">
      <c r="C536" s="66"/>
      <c r="D536" s="67"/>
    </row>
    <row r="537">
      <c r="C537" s="66"/>
      <c r="D537" s="67"/>
    </row>
    <row r="538">
      <c r="C538" s="66"/>
      <c r="D538" s="67"/>
    </row>
    <row r="539">
      <c r="C539" s="66"/>
      <c r="D539" s="67"/>
    </row>
    <row r="540">
      <c r="C540" s="66"/>
      <c r="D540" s="67"/>
    </row>
    <row r="541">
      <c r="C541" s="66"/>
      <c r="D541" s="67"/>
    </row>
    <row r="542">
      <c r="C542" s="66"/>
      <c r="D542" s="67"/>
    </row>
    <row r="543">
      <c r="C543" s="66"/>
      <c r="D543" s="67"/>
    </row>
    <row r="544">
      <c r="C544" s="66"/>
      <c r="D544" s="67"/>
    </row>
    <row r="545">
      <c r="C545" s="66"/>
      <c r="D545" s="67"/>
    </row>
    <row r="546">
      <c r="C546" s="66"/>
      <c r="D546" s="67"/>
    </row>
    <row r="547">
      <c r="C547" s="66"/>
      <c r="D547" s="67"/>
    </row>
    <row r="548">
      <c r="C548" s="66"/>
      <c r="D548" s="67"/>
    </row>
    <row r="549">
      <c r="C549" s="66"/>
      <c r="D549" s="67"/>
    </row>
    <row r="550">
      <c r="C550" s="66"/>
      <c r="D550" s="67"/>
    </row>
    <row r="551">
      <c r="C551" s="66"/>
      <c r="D551" s="67"/>
    </row>
    <row r="552">
      <c r="C552" s="66"/>
      <c r="D552" s="67"/>
    </row>
    <row r="553">
      <c r="C553" s="66"/>
      <c r="D553" s="67"/>
    </row>
    <row r="554">
      <c r="C554" s="66"/>
      <c r="D554" s="67"/>
    </row>
    <row r="555">
      <c r="C555" s="66"/>
      <c r="D555" s="67"/>
    </row>
    <row r="556">
      <c r="C556" s="66"/>
      <c r="D556" s="67"/>
    </row>
    <row r="557">
      <c r="C557" s="66"/>
      <c r="D557" s="67"/>
    </row>
    <row r="558">
      <c r="C558" s="66"/>
      <c r="D558" s="67"/>
    </row>
    <row r="559">
      <c r="C559" s="66"/>
      <c r="D559" s="67"/>
    </row>
    <row r="560">
      <c r="C560" s="66"/>
      <c r="D560" s="67"/>
    </row>
    <row r="561">
      <c r="C561" s="66"/>
      <c r="D561" s="67"/>
    </row>
    <row r="562">
      <c r="C562" s="66"/>
      <c r="D562" s="67"/>
    </row>
    <row r="563">
      <c r="C563" s="66"/>
      <c r="D563" s="67"/>
    </row>
    <row r="564">
      <c r="C564" s="66"/>
      <c r="D564" s="67"/>
    </row>
    <row r="565">
      <c r="C565" s="66"/>
      <c r="D565" s="67"/>
    </row>
    <row r="566">
      <c r="C566" s="66"/>
      <c r="D566" s="67"/>
    </row>
    <row r="567">
      <c r="C567" s="66"/>
      <c r="D567" s="67"/>
    </row>
    <row r="568">
      <c r="C568" s="66"/>
      <c r="D568" s="67"/>
    </row>
    <row r="569">
      <c r="C569" s="66"/>
      <c r="D569" s="67"/>
    </row>
    <row r="570">
      <c r="C570" s="66"/>
      <c r="D570" s="67"/>
    </row>
    <row r="571">
      <c r="C571" s="66"/>
      <c r="D571" s="67"/>
    </row>
    <row r="572">
      <c r="C572" s="66"/>
      <c r="D572" s="67"/>
    </row>
    <row r="573">
      <c r="C573" s="66"/>
      <c r="D573" s="67"/>
    </row>
    <row r="574">
      <c r="C574" s="66"/>
      <c r="D574" s="67"/>
    </row>
    <row r="575">
      <c r="C575" s="66"/>
      <c r="D575" s="67"/>
    </row>
    <row r="576">
      <c r="C576" s="66"/>
      <c r="D576" s="67"/>
    </row>
    <row r="577">
      <c r="C577" s="66"/>
      <c r="D577" s="67"/>
    </row>
    <row r="578">
      <c r="C578" s="66"/>
      <c r="D578" s="67"/>
    </row>
    <row r="579">
      <c r="C579" s="66"/>
      <c r="D579" s="67"/>
    </row>
    <row r="580">
      <c r="C580" s="66"/>
      <c r="D580" s="67"/>
    </row>
    <row r="581">
      <c r="C581" s="66"/>
      <c r="D581" s="67"/>
    </row>
    <row r="582">
      <c r="C582" s="66"/>
      <c r="D582" s="67"/>
    </row>
    <row r="583">
      <c r="C583" s="66"/>
      <c r="D583" s="67"/>
    </row>
    <row r="584">
      <c r="C584" s="66"/>
      <c r="D584" s="67"/>
    </row>
    <row r="585">
      <c r="C585" s="66"/>
      <c r="D585" s="67"/>
    </row>
    <row r="586">
      <c r="C586" s="66"/>
      <c r="D586" s="67"/>
    </row>
    <row r="587">
      <c r="C587" s="66"/>
      <c r="D587" s="67"/>
    </row>
    <row r="588">
      <c r="C588" s="66"/>
      <c r="D588" s="67"/>
    </row>
    <row r="589">
      <c r="C589" s="66"/>
      <c r="D589" s="67"/>
    </row>
    <row r="590">
      <c r="C590" s="66"/>
      <c r="D590" s="67"/>
    </row>
    <row r="591">
      <c r="C591" s="66"/>
      <c r="D591" s="67"/>
    </row>
    <row r="592">
      <c r="C592" s="66"/>
      <c r="D592" s="67"/>
    </row>
    <row r="593">
      <c r="C593" s="66"/>
      <c r="D593" s="67"/>
    </row>
    <row r="594">
      <c r="C594" s="66"/>
      <c r="D594" s="67"/>
    </row>
    <row r="595">
      <c r="C595" s="66"/>
      <c r="D595" s="67"/>
    </row>
    <row r="596">
      <c r="C596" s="66"/>
      <c r="D596" s="67"/>
    </row>
    <row r="597">
      <c r="C597" s="66"/>
      <c r="D597" s="67"/>
    </row>
    <row r="598">
      <c r="C598" s="66"/>
      <c r="D598" s="67"/>
    </row>
    <row r="599">
      <c r="C599" s="66"/>
      <c r="D599" s="67"/>
    </row>
    <row r="600">
      <c r="C600" s="66"/>
      <c r="D600" s="67"/>
    </row>
    <row r="601">
      <c r="C601" s="66"/>
      <c r="D601" s="67"/>
    </row>
    <row r="602">
      <c r="C602" s="66"/>
      <c r="D602" s="67"/>
    </row>
    <row r="603">
      <c r="C603" s="66"/>
      <c r="D603" s="67"/>
    </row>
    <row r="604">
      <c r="C604" s="66"/>
      <c r="D604" s="67"/>
    </row>
    <row r="605">
      <c r="C605" s="66"/>
      <c r="D605" s="67"/>
    </row>
    <row r="606">
      <c r="C606" s="66"/>
      <c r="D606" s="67"/>
    </row>
    <row r="607">
      <c r="C607" s="66"/>
      <c r="D607" s="67"/>
    </row>
    <row r="608">
      <c r="C608" s="66"/>
      <c r="D608" s="67"/>
    </row>
    <row r="609">
      <c r="C609" s="66"/>
      <c r="D609" s="67"/>
    </row>
    <row r="610">
      <c r="C610" s="66"/>
      <c r="D610" s="67"/>
    </row>
    <row r="611">
      <c r="C611" s="66"/>
      <c r="D611" s="67"/>
    </row>
    <row r="612">
      <c r="C612" s="66"/>
      <c r="D612" s="67"/>
    </row>
    <row r="613">
      <c r="C613" s="66"/>
      <c r="D613" s="67"/>
    </row>
    <row r="614">
      <c r="C614" s="66"/>
      <c r="D614" s="67"/>
    </row>
    <row r="615">
      <c r="C615" s="66"/>
      <c r="D615" s="67"/>
    </row>
    <row r="616">
      <c r="C616" s="66"/>
      <c r="D616" s="67"/>
    </row>
    <row r="617">
      <c r="C617" s="66"/>
      <c r="D617" s="67"/>
    </row>
    <row r="618">
      <c r="C618" s="66"/>
      <c r="D618" s="67"/>
    </row>
    <row r="619">
      <c r="C619" s="66"/>
      <c r="D619" s="67"/>
    </row>
    <row r="620">
      <c r="C620" s="66"/>
      <c r="D620" s="67"/>
    </row>
    <row r="621">
      <c r="C621" s="66"/>
      <c r="D621" s="67"/>
    </row>
    <row r="622">
      <c r="C622" s="66"/>
      <c r="D622" s="67"/>
    </row>
    <row r="623">
      <c r="C623" s="66"/>
      <c r="D623" s="67"/>
    </row>
    <row r="624">
      <c r="C624" s="66"/>
      <c r="D624" s="67"/>
    </row>
    <row r="625">
      <c r="C625" s="66"/>
      <c r="D625" s="67"/>
    </row>
    <row r="626">
      <c r="C626" s="66"/>
      <c r="D626" s="67"/>
    </row>
    <row r="627">
      <c r="C627" s="66"/>
      <c r="D627" s="67"/>
    </row>
    <row r="628">
      <c r="C628" s="66"/>
      <c r="D628" s="67"/>
    </row>
    <row r="629">
      <c r="C629" s="66"/>
      <c r="D629" s="67"/>
    </row>
    <row r="630">
      <c r="C630" s="66"/>
      <c r="D630" s="67"/>
    </row>
    <row r="631">
      <c r="C631" s="66"/>
      <c r="D631" s="67"/>
    </row>
    <row r="632">
      <c r="C632" s="66"/>
      <c r="D632" s="67"/>
    </row>
    <row r="633">
      <c r="C633" s="66"/>
      <c r="D633" s="67"/>
    </row>
    <row r="634">
      <c r="C634" s="66"/>
      <c r="D634" s="67"/>
    </row>
    <row r="635">
      <c r="C635" s="66"/>
      <c r="D635" s="67"/>
    </row>
    <row r="636">
      <c r="C636" s="66"/>
      <c r="D636" s="67"/>
    </row>
    <row r="637">
      <c r="C637" s="66"/>
      <c r="D637" s="67"/>
    </row>
    <row r="638">
      <c r="C638" s="66"/>
      <c r="D638" s="67"/>
    </row>
    <row r="639">
      <c r="C639" s="66"/>
      <c r="D639" s="67"/>
    </row>
    <row r="640">
      <c r="C640" s="66"/>
      <c r="D640" s="67"/>
    </row>
    <row r="641">
      <c r="C641" s="66"/>
      <c r="D641" s="67"/>
    </row>
    <row r="642">
      <c r="C642" s="66"/>
      <c r="D642" s="67"/>
    </row>
    <row r="643">
      <c r="C643" s="66"/>
      <c r="D643" s="67"/>
    </row>
    <row r="644">
      <c r="C644" s="66"/>
      <c r="D644" s="67"/>
    </row>
    <row r="645">
      <c r="C645" s="66"/>
      <c r="D645" s="67"/>
    </row>
    <row r="646">
      <c r="C646" s="66"/>
      <c r="D646" s="67"/>
    </row>
    <row r="647">
      <c r="C647" s="66"/>
      <c r="D647" s="67"/>
    </row>
    <row r="648">
      <c r="C648" s="66"/>
      <c r="D648" s="67"/>
    </row>
    <row r="649">
      <c r="C649" s="66"/>
      <c r="D649" s="67"/>
    </row>
    <row r="650">
      <c r="C650" s="66"/>
      <c r="D650" s="67"/>
    </row>
    <row r="651">
      <c r="C651" s="66"/>
      <c r="D651" s="67"/>
    </row>
    <row r="652">
      <c r="C652" s="66"/>
      <c r="D652" s="67"/>
    </row>
    <row r="653">
      <c r="C653" s="66"/>
      <c r="D653" s="67"/>
    </row>
    <row r="654">
      <c r="C654" s="66"/>
      <c r="D654" s="67"/>
    </row>
    <row r="655">
      <c r="C655" s="66"/>
      <c r="D655" s="67"/>
    </row>
    <row r="656">
      <c r="C656" s="66"/>
      <c r="D656" s="67"/>
    </row>
    <row r="657">
      <c r="C657" s="66"/>
      <c r="D657" s="67"/>
    </row>
    <row r="658">
      <c r="C658" s="66"/>
      <c r="D658" s="67"/>
    </row>
    <row r="659">
      <c r="C659" s="66"/>
      <c r="D659" s="67"/>
    </row>
    <row r="660">
      <c r="C660" s="66"/>
      <c r="D660" s="67"/>
    </row>
    <row r="661">
      <c r="C661" s="66"/>
      <c r="D661" s="67"/>
    </row>
    <row r="662">
      <c r="C662" s="66"/>
      <c r="D662" s="67"/>
    </row>
    <row r="663">
      <c r="C663" s="66"/>
      <c r="D663" s="67"/>
    </row>
    <row r="664">
      <c r="C664" s="66"/>
      <c r="D664" s="67"/>
    </row>
    <row r="665">
      <c r="C665" s="66"/>
      <c r="D665" s="67"/>
    </row>
    <row r="666">
      <c r="C666" s="66"/>
      <c r="D666" s="67"/>
    </row>
    <row r="667">
      <c r="C667" s="66"/>
      <c r="D667" s="67"/>
    </row>
    <row r="668">
      <c r="C668" s="66"/>
      <c r="D668" s="67"/>
    </row>
    <row r="669">
      <c r="C669" s="66"/>
      <c r="D669" s="67"/>
    </row>
    <row r="670">
      <c r="C670" s="66"/>
      <c r="D670" s="67"/>
    </row>
    <row r="671">
      <c r="C671" s="66"/>
      <c r="D671" s="67"/>
    </row>
    <row r="672">
      <c r="C672" s="66"/>
      <c r="D672" s="67"/>
    </row>
    <row r="673">
      <c r="C673" s="66"/>
      <c r="D673" s="67"/>
    </row>
    <row r="674">
      <c r="C674" s="66"/>
      <c r="D674" s="67"/>
    </row>
    <row r="675">
      <c r="C675" s="66"/>
      <c r="D675" s="67"/>
    </row>
    <row r="676">
      <c r="C676" s="66"/>
      <c r="D676" s="67"/>
    </row>
    <row r="677">
      <c r="C677" s="66"/>
      <c r="D677" s="67"/>
    </row>
    <row r="678">
      <c r="C678" s="66"/>
      <c r="D678" s="67"/>
    </row>
    <row r="679">
      <c r="C679" s="66"/>
      <c r="D679" s="67"/>
    </row>
    <row r="680">
      <c r="C680" s="66"/>
      <c r="D680" s="67"/>
    </row>
    <row r="681">
      <c r="C681" s="66"/>
      <c r="D681" s="67"/>
    </row>
    <row r="682">
      <c r="C682" s="66"/>
      <c r="D682" s="67"/>
    </row>
    <row r="683">
      <c r="C683" s="66"/>
      <c r="D683" s="67"/>
    </row>
    <row r="684">
      <c r="C684" s="66"/>
      <c r="D684" s="67"/>
    </row>
    <row r="685">
      <c r="C685" s="66"/>
      <c r="D685" s="67"/>
    </row>
    <row r="686">
      <c r="C686" s="66"/>
      <c r="D686" s="67"/>
    </row>
    <row r="687">
      <c r="C687" s="66"/>
      <c r="D687" s="67"/>
    </row>
    <row r="688">
      <c r="C688" s="66"/>
      <c r="D688" s="67"/>
    </row>
    <row r="689">
      <c r="C689" s="66"/>
      <c r="D689" s="67"/>
    </row>
    <row r="690">
      <c r="C690" s="66"/>
      <c r="D690" s="67"/>
    </row>
    <row r="691">
      <c r="C691" s="66"/>
      <c r="D691" s="67"/>
    </row>
    <row r="692">
      <c r="C692" s="66"/>
      <c r="D692" s="67"/>
    </row>
    <row r="693">
      <c r="C693" s="66"/>
      <c r="D693" s="67"/>
    </row>
    <row r="694">
      <c r="C694" s="66"/>
      <c r="D694" s="67"/>
    </row>
    <row r="695">
      <c r="C695" s="66"/>
      <c r="D695" s="67"/>
    </row>
    <row r="696">
      <c r="C696" s="66"/>
      <c r="D696" s="67"/>
    </row>
    <row r="697">
      <c r="C697" s="66"/>
      <c r="D697" s="67"/>
    </row>
    <row r="698">
      <c r="C698" s="66"/>
      <c r="D698" s="67"/>
    </row>
    <row r="699">
      <c r="C699" s="66"/>
      <c r="D699" s="67"/>
    </row>
    <row r="700">
      <c r="C700" s="66"/>
      <c r="D700" s="67"/>
    </row>
    <row r="701">
      <c r="C701" s="66"/>
      <c r="D701" s="67"/>
    </row>
    <row r="702">
      <c r="C702" s="66"/>
      <c r="D702" s="67"/>
    </row>
    <row r="703">
      <c r="C703" s="66"/>
      <c r="D703" s="67"/>
    </row>
    <row r="704">
      <c r="C704" s="66"/>
      <c r="D704" s="67"/>
    </row>
    <row r="705">
      <c r="C705" s="66"/>
      <c r="D705" s="67"/>
    </row>
    <row r="706">
      <c r="C706" s="66"/>
      <c r="D706" s="67"/>
    </row>
    <row r="707">
      <c r="C707" s="66"/>
      <c r="D707" s="67"/>
    </row>
    <row r="708">
      <c r="C708" s="66"/>
      <c r="D708" s="67"/>
    </row>
    <row r="709">
      <c r="C709" s="66"/>
      <c r="D709" s="67"/>
    </row>
    <row r="710">
      <c r="C710" s="66"/>
      <c r="D710" s="67"/>
    </row>
    <row r="711">
      <c r="C711" s="66"/>
      <c r="D711" s="67"/>
    </row>
    <row r="712">
      <c r="C712" s="66"/>
      <c r="D712" s="67"/>
    </row>
    <row r="713">
      <c r="C713" s="66"/>
      <c r="D713" s="67"/>
    </row>
    <row r="714">
      <c r="C714" s="66"/>
      <c r="D714" s="67"/>
    </row>
    <row r="715">
      <c r="C715" s="66"/>
      <c r="D715" s="67"/>
    </row>
    <row r="716">
      <c r="C716" s="66"/>
      <c r="D716" s="67"/>
    </row>
    <row r="717">
      <c r="C717" s="66"/>
      <c r="D717" s="67"/>
    </row>
    <row r="718">
      <c r="C718" s="66"/>
      <c r="D718" s="67"/>
    </row>
    <row r="719">
      <c r="C719" s="66"/>
      <c r="D719" s="67"/>
    </row>
    <row r="720">
      <c r="C720" s="66"/>
      <c r="D720" s="67"/>
    </row>
    <row r="721">
      <c r="C721" s="66"/>
      <c r="D721" s="67"/>
    </row>
    <row r="722">
      <c r="C722" s="66"/>
      <c r="D722" s="67"/>
    </row>
    <row r="723">
      <c r="C723" s="66"/>
      <c r="D723" s="67"/>
    </row>
    <row r="724">
      <c r="C724" s="66"/>
      <c r="D724" s="67"/>
    </row>
    <row r="725">
      <c r="C725" s="66"/>
      <c r="D725" s="67"/>
    </row>
    <row r="726">
      <c r="C726" s="66"/>
      <c r="D726" s="67"/>
    </row>
    <row r="727">
      <c r="C727" s="66"/>
      <c r="D727" s="67"/>
    </row>
    <row r="728">
      <c r="C728" s="66"/>
      <c r="D728" s="67"/>
    </row>
    <row r="729">
      <c r="C729" s="66"/>
      <c r="D729" s="67"/>
    </row>
    <row r="730">
      <c r="C730" s="66"/>
      <c r="D730" s="67"/>
    </row>
    <row r="731">
      <c r="C731" s="66"/>
      <c r="D731" s="67"/>
    </row>
    <row r="732">
      <c r="C732" s="66"/>
      <c r="D732" s="67"/>
    </row>
    <row r="733">
      <c r="C733" s="66"/>
      <c r="D733" s="67"/>
    </row>
    <row r="734">
      <c r="C734" s="66"/>
      <c r="D734" s="67"/>
    </row>
    <row r="735">
      <c r="C735" s="66"/>
      <c r="D735" s="67"/>
    </row>
    <row r="736">
      <c r="C736" s="66"/>
      <c r="D736" s="67"/>
    </row>
    <row r="737">
      <c r="C737" s="66"/>
      <c r="D737" s="67"/>
    </row>
    <row r="738">
      <c r="C738" s="66"/>
      <c r="D738" s="67"/>
    </row>
    <row r="739">
      <c r="C739" s="66"/>
      <c r="D739" s="67"/>
    </row>
    <row r="740">
      <c r="C740" s="66"/>
      <c r="D740" s="67"/>
    </row>
    <row r="741">
      <c r="C741" s="66"/>
      <c r="D741" s="67"/>
    </row>
    <row r="742">
      <c r="C742" s="66"/>
      <c r="D742" s="67"/>
    </row>
    <row r="743">
      <c r="C743" s="66"/>
      <c r="D743" s="67"/>
    </row>
    <row r="744">
      <c r="C744" s="66"/>
      <c r="D744" s="67"/>
    </row>
    <row r="745">
      <c r="C745" s="66"/>
      <c r="D745" s="67"/>
    </row>
    <row r="746">
      <c r="C746" s="66"/>
      <c r="D746" s="67"/>
    </row>
    <row r="747">
      <c r="C747" s="66"/>
      <c r="D747" s="67"/>
    </row>
    <row r="748">
      <c r="C748" s="66"/>
      <c r="D748" s="67"/>
    </row>
    <row r="749">
      <c r="C749" s="66"/>
      <c r="D749" s="67"/>
    </row>
    <row r="750">
      <c r="C750" s="66"/>
      <c r="D750" s="67"/>
    </row>
    <row r="751">
      <c r="C751" s="66"/>
      <c r="D751" s="67"/>
    </row>
    <row r="752">
      <c r="C752" s="66"/>
      <c r="D752" s="67"/>
    </row>
    <row r="753">
      <c r="C753" s="66"/>
      <c r="D753" s="67"/>
    </row>
    <row r="754">
      <c r="C754" s="66"/>
      <c r="D754" s="67"/>
    </row>
    <row r="755">
      <c r="C755" s="66"/>
      <c r="D755" s="67"/>
    </row>
    <row r="756">
      <c r="C756" s="66"/>
      <c r="D756" s="67"/>
    </row>
    <row r="757">
      <c r="C757" s="66"/>
      <c r="D757" s="67"/>
    </row>
    <row r="758">
      <c r="C758" s="66"/>
      <c r="D758" s="67"/>
    </row>
    <row r="759">
      <c r="C759" s="66"/>
      <c r="D759" s="67"/>
    </row>
    <row r="760">
      <c r="C760" s="66"/>
      <c r="D760" s="67"/>
    </row>
    <row r="761">
      <c r="C761" s="66"/>
      <c r="D761" s="67"/>
    </row>
    <row r="762">
      <c r="C762" s="66"/>
      <c r="D762" s="67"/>
    </row>
    <row r="763">
      <c r="C763" s="66"/>
      <c r="D763" s="67"/>
    </row>
    <row r="764">
      <c r="C764" s="66"/>
      <c r="D764" s="67"/>
    </row>
    <row r="765">
      <c r="C765" s="66"/>
      <c r="D765" s="67"/>
    </row>
    <row r="766">
      <c r="C766" s="66"/>
      <c r="D766" s="67"/>
    </row>
    <row r="767">
      <c r="C767" s="66"/>
      <c r="D767" s="67"/>
    </row>
    <row r="768">
      <c r="C768" s="66"/>
      <c r="D768" s="67"/>
    </row>
    <row r="769">
      <c r="C769" s="66"/>
      <c r="D769" s="67"/>
    </row>
    <row r="770">
      <c r="C770" s="66"/>
      <c r="D770" s="67"/>
    </row>
    <row r="771">
      <c r="C771" s="66"/>
      <c r="D771" s="67"/>
    </row>
    <row r="772">
      <c r="C772" s="66"/>
      <c r="D772" s="67"/>
    </row>
    <row r="773">
      <c r="C773" s="66"/>
      <c r="D773" s="67"/>
    </row>
    <row r="774">
      <c r="C774" s="66"/>
      <c r="D774" s="67"/>
    </row>
    <row r="775">
      <c r="C775" s="66"/>
      <c r="D775" s="67"/>
    </row>
    <row r="776">
      <c r="C776" s="66"/>
      <c r="D776" s="67"/>
    </row>
    <row r="777">
      <c r="C777" s="66"/>
      <c r="D777" s="67"/>
    </row>
    <row r="778">
      <c r="C778" s="66"/>
      <c r="D778" s="67"/>
    </row>
    <row r="779">
      <c r="C779" s="66"/>
      <c r="D779" s="67"/>
    </row>
    <row r="780">
      <c r="C780" s="66"/>
      <c r="D780" s="67"/>
    </row>
    <row r="781">
      <c r="C781" s="66"/>
      <c r="D781" s="67"/>
    </row>
    <row r="782">
      <c r="C782" s="66"/>
      <c r="D782" s="67"/>
    </row>
    <row r="783">
      <c r="C783" s="66"/>
      <c r="D783" s="67"/>
    </row>
    <row r="784">
      <c r="C784" s="66"/>
      <c r="D784" s="67"/>
    </row>
    <row r="785">
      <c r="C785" s="66"/>
      <c r="D785" s="67"/>
    </row>
    <row r="786">
      <c r="C786" s="66"/>
      <c r="D786" s="67"/>
    </row>
    <row r="787">
      <c r="C787" s="66"/>
      <c r="D787" s="67"/>
    </row>
    <row r="788">
      <c r="C788" s="66"/>
      <c r="D788" s="67"/>
    </row>
    <row r="789">
      <c r="C789" s="66"/>
      <c r="D789" s="67"/>
    </row>
    <row r="790">
      <c r="C790" s="66"/>
      <c r="D790" s="67"/>
    </row>
    <row r="791">
      <c r="C791" s="66"/>
      <c r="D791" s="67"/>
    </row>
    <row r="792">
      <c r="C792" s="66"/>
      <c r="D792" s="67"/>
    </row>
    <row r="793">
      <c r="C793" s="66"/>
      <c r="D793" s="67"/>
    </row>
    <row r="794">
      <c r="C794" s="66"/>
      <c r="D794" s="67"/>
    </row>
    <row r="795">
      <c r="C795" s="66"/>
      <c r="D795" s="67"/>
    </row>
    <row r="796">
      <c r="C796" s="66"/>
      <c r="D796" s="67"/>
    </row>
    <row r="797">
      <c r="C797" s="66"/>
      <c r="D797" s="67"/>
    </row>
    <row r="798">
      <c r="C798" s="66"/>
      <c r="D798" s="67"/>
    </row>
    <row r="799">
      <c r="C799" s="66"/>
      <c r="D799" s="67"/>
    </row>
    <row r="800">
      <c r="C800" s="66"/>
      <c r="D800" s="67"/>
    </row>
    <row r="801">
      <c r="C801" s="66"/>
      <c r="D801" s="67"/>
    </row>
    <row r="802">
      <c r="C802" s="66"/>
      <c r="D802" s="67"/>
    </row>
    <row r="803">
      <c r="C803" s="66"/>
      <c r="D803" s="67"/>
    </row>
    <row r="804">
      <c r="C804" s="66"/>
      <c r="D804" s="67"/>
    </row>
    <row r="805">
      <c r="C805" s="66"/>
      <c r="D805" s="67"/>
    </row>
    <row r="806">
      <c r="C806" s="66"/>
      <c r="D806" s="67"/>
    </row>
    <row r="807">
      <c r="C807" s="66"/>
      <c r="D807" s="67"/>
    </row>
    <row r="808">
      <c r="C808" s="66"/>
      <c r="D808" s="67"/>
    </row>
    <row r="809">
      <c r="C809" s="66"/>
      <c r="D809" s="67"/>
    </row>
    <row r="810">
      <c r="C810" s="66"/>
      <c r="D810" s="67"/>
    </row>
    <row r="811">
      <c r="C811" s="66"/>
      <c r="D811" s="67"/>
    </row>
    <row r="812">
      <c r="C812" s="66"/>
      <c r="D812" s="67"/>
    </row>
    <row r="813">
      <c r="C813" s="66"/>
      <c r="D813" s="67"/>
    </row>
    <row r="814">
      <c r="C814" s="66"/>
      <c r="D814" s="67"/>
    </row>
    <row r="815">
      <c r="C815" s="66"/>
      <c r="D815" s="67"/>
    </row>
    <row r="816">
      <c r="C816" s="66"/>
      <c r="D816" s="67"/>
    </row>
    <row r="817">
      <c r="C817" s="66"/>
      <c r="D817" s="67"/>
    </row>
    <row r="818">
      <c r="C818" s="66"/>
      <c r="D818" s="67"/>
    </row>
    <row r="819">
      <c r="C819" s="66"/>
      <c r="D819" s="67"/>
    </row>
    <row r="820">
      <c r="C820" s="66"/>
      <c r="D820" s="67"/>
    </row>
    <row r="821">
      <c r="C821" s="66"/>
      <c r="D821" s="67"/>
    </row>
    <row r="822">
      <c r="C822" s="66"/>
      <c r="D822" s="67"/>
    </row>
    <row r="823">
      <c r="C823" s="66"/>
      <c r="D823" s="67"/>
    </row>
    <row r="824">
      <c r="C824" s="66"/>
      <c r="D824" s="67"/>
    </row>
    <row r="825">
      <c r="C825" s="66"/>
      <c r="D825" s="67"/>
    </row>
    <row r="826">
      <c r="C826" s="66"/>
      <c r="D826" s="67"/>
    </row>
    <row r="827">
      <c r="C827" s="66"/>
      <c r="D827" s="67"/>
    </row>
    <row r="828">
      <c r="C828" s="66"/>
      <c r="D828" s="67"/>
    </row>
    <row r="829">
      <c r="C829" s="66"/>
      <c r="D829" s="67"/>
    </row>
    <row r="830">
      <c r="C830" s="66"/>
      <c r="D830" s="67"/>
    </row>
    <row r="831">
      <c r="C831" s="66"/>
      <c r="D831" s="67"/>
    </row>
    <row r="832">
      <c r="C832" s="66"/>
      <c r="D832" s="67"/>
    </row>
    <row r="833">
      <c r="C833" s="66"/>
      <c r="D833" s="67"/>
    </row>
    <row r="834">
      <c r="C834" s="66"/>
      <c r="D834" s="67"/>
    </row>
    <row r="835">
      <c r="C835" s="66"/>
      <c r="D835" s="67"/>
    </row>
    <row r="836">
      <c r="C836" s="66"/>
      <c r="D836" s="67"/>
    </row>
    <row r="837">
      <c r="C837" s="66"/>
      <c r="D837" s="67"/>
    </row>
    <row r="838">
      <c r="C838" s="66"/>
      <c r="D838" s="67"/>
    </row>
    <row r="839">
      <c r="C839" s="66"/>
      <c r="D839" s="67"/>
    </row>
    <row r="840">
      <c r="C840" s="66"/>
      <c r="D840" s="67"/>
    </row>
    <row r="841">
      <c r="C841" s="66"/>
      <c r="D841" s="67"/>
    </row>
    <row r="842">
      <c r="C842" s="66"/>
      <c r="D842" s="67"/>
    </row>
    <row r="843">
      <c r="C843" s="66"/>
      <c r="D843" s="67"/>
    </row>
    <row r="844">
      <c r="C844" s="66"/>
      <c r="D844" s="67"/>
    </row>
    <row r="845">
      <c r="C845" s="66"/>
      <c r="D845" s="67"/>
    </row>
    <row r="846">
      <c r="C846" s="66"/>
      <c r="D846" s="67"/>
    </row>
    <row r="847">
      <c r="C847" s="66"/>
      <c r="D847" s="67"/>
    </row>
    <row r="848">
      <c r="C848" s="66"/>
      <c r="D848" s="67"/>
    </row>
    <row r="849">
      <c r="C849" s="66"/>
      <c r="D849" s="67"/>
    </row>
    <row r="850">
      <c r="C850" s="66"/>
      <c r="D850" s="67"/>
    </row>
    <row r="851">
      <c r="C851" s="66"/>
      <c r="D851" s="67"/>
    </row>
    <row r="852">
      <c r="C852" s="66"/>
      <c r="D852" s="67"/>
    </row>
    <row r="853">
      <c r="C853" s="66"/>
      <c r="D853" s="67"/>
    </row>
    <row r="854">
      <c r="C854" s="66"/>
      <c r="D854" s="67"/>
    </row>
    <row r="855">
      <c r="C855" s="66"/>
      <c r="D855" s="67"/>
    </row>
    <row r="856">
      <c r="C856" s="66"/>
      <c r="D856" s="67"/>
    </row>
    <row r="857">
      <c r="C857" s="66"/>
      <c r="D857" s="67"/>
    </row>
    <row r="858">
      <c r="C858" s="66"/>
      <c r="D858" s="67"/>
    </row>
    <row r="859">
      <c r="C859" s="66"/>
      <c r="D859" s="67"/>
    </row>
    <row r="860">
      <c r="C860" s="66"/>
      <c r="D860" s="67"/>
    </row>
    <row r="861">
      <c r="C861" s="66"/>
      <c r="D861" s="67"/>
    </row>
    <row r="862">
      <c r="C862" s="66"/>
      <c r="D862" s="67"/>
    </row>
    <row r="863">
      <c r="C863" s="66"/>
      <c r="D863" s="67"/>
    </row>
    <row r="864">
      <c r="C864" s="66"/>
      <c r="D864" s="67"/>
    </row>
    <row r="865">
      <c r="C865" s="66"/>
      <c r="D865" s="67"/>
    </row>
    <row r="866">
      <c r="C866" s="66"/>
      <c r="D866" s="67"/>
    </row>
    <row r="867">
      <c r="C867" s="66"/>
      <c r="D867" s="67"/>
    </row>
    <row r="868">
      <c r="C868" s="66"/>
      <c r="D868" s="67"/>
    </row>
    <row r="869">
      <c r="C869" s="66"/>
      <c r="D869" s="67"/>
    </row>
    <row r="870">
      <c r="C870" s="66"/>
      <c r="D870" s="67"/>
    </row>
    <row r="871">
      <c r="C871" s="66"/>
      <c r="D871" s="67"/>
    </row>
    <row r="872">
      <c r="C872" s="66"/>
      <c r="D872" s="67"/>
    </row>
    <row r="873">
      <c r="C873" s="66"/>
      <c r="D873" s="67"/>
    </row>
    <row r="874">
      <c r="C874" s="66"/>
      <c r="D874" s="67"/>
    </row>
    <row r="875">
      <c r="C875" s="66"/>
      <c r="D875" s="67"/>
    </row>
    <row r="876">
      <c r="C876" s="66"/>
      <c r="D876" s="67"/>
    </row>
    <row r="877">
      <c r="C877" s="66"/>
      <c r="D877" s="67"/>
    </row>
    <row r="878">
      <c r="C878" s="66"/>
      <c r="D878" s="67"/>
    </row>
    <row r="879">
      <c r="C879" s="66"/>
      <c r="D879" s="67"/>
    </row>
    <row r="880">
      <c r="C880" s="66"/>
      <c r="D880" s="67"/>
    </row>
    <row r="881">
      <c r="C881" s="66"/>
      <c r="D881" s="67"/>
    </row>
    <row r="882">
      <c r="C882" s="66"/>
      <c r="D882" s="67"/>
    </row>
    <row r="883">
      <c r="C883" s="66"/>
      <c r="D883" s="67"/>
    </row>
    <row r="884">
      <c r="C884" s="66"/>
      <c r="D884" s="67"/>
    </row>
    <row r="885">
      <c r="C885" s="66"/>
      <c r="D885" s="67"/>
    </row>
    <row r="886">
      <c r="C886" s="66"/>
      <c r="D886" s="67"/>
    </row>
    <row r="887">
      <c r="C887" s="66"/>
      <c r="D887" s="67"/>
    </row>
    <row r="888">
      <c r="C888" s="66"/>
      <c r="D888" s="67"/>
    </row>
    <row r="889">
      <c r="C889" s="66"/>
      <c r="D889" s="67"/>
    </row>
    <row r="890">
      <c r="C890" s="66"/>
      <c r="D890" s="67"/>
    </row>
    <row r="891">
      <c r="C891" s="66"/>
      <c r="D891" s="67"/>
    </row>
    <row r="892">
      <c r="C892" s="66"/>
      <c r="D892" s="67"/>
    </row>
    <row r="893">
      <c r="C893" s="66"/>
      <c r="D893" s="67"/>
    </row>
    <row r="894">
      <c r="C894" s="66"/>
      <c r="D894" s="67"/>
    </row>
    <row r="895">
      <c r="C895" s="66"/>
      <c r="D895" s="67"/>
    </row>
    <row r="896">
      <c r="C896" s="66"/>
      <c r="D896" s="67"/>
    </row>
    <row r="897">
      <c r="C897" s="66"/>
      <c r="D897" s="67"/>
    </row>
    <row r="898">
      <c r="C898" s="66"/>
      <c r="D898" s="67"/>
    </row>
    <row r="899">
      <c r="C899" s="66"/>
      <c r="D899" s="67"/>
    </row>
    <row r="900">
      <c r="C900" s="66"/>
      <c r="D900" s="67"/>
    </row>
    <row r="901">
      <c r="C901" s="66"/>
      <c r="D901" s="67"/>
    </row>
    <row r="902">
      <c r="C902" s="66"/>
      <c r="D902" s="67"/>
    </row>
    <row r="903">
      <c r="C903" s="66"/>
      <c r="D903" s="67"/>
    </row>
    <row r="904">
      <c r="C904" s="66"/>
      <c r="D904" s="67"/>
    </row>
    <row r="905">
      <c r="C905" s="66"/>
      <c r="D905" s="67"/>
    </row>
    <row r="906">
      <c r="C906" s="66"/>
      <c r="D906" s="67"/>
    </row>
    <row r="907">
      <c r="C907" s="66"/>
      <c r="D907" s="67"/>
    </row>
    <row r="908">
      <c r="C908" s="66"/>
      <c r="D908" s="67"/>
    </row>
    <row r="909">
      <c r="C909" s="66"/>
      <c r="D909" s="67"/>
    </row>
    <row r="910">
      <c r="C910" s="66"/>
      <c r="D910" s="67"/>
    </row>
    <row r="911">
      <c r="C911" s="66"/>
      <c r="D911" s="67"/>
    </row>
    <row r="912">
      <c r="C912" s="66"/>
      <c r="D912" s="67"/>
    </row>
    <row r="913">
      <c r="C913" s="66"/>
      <c r="D913" s="67"/>
    </row>
    <row r="914">
      <c r="C914" s="66"/>
      <c r="D914" s="67"/>
    </row>
    <row r="915">
      <c r="C915" s="66"/>
      <c r="D915" s="67"/>
    </row>
    <row r="916">
      <c r="C916" s="66"/>
      <c r="D916" s="67"/>
    </row>
    <row r="917">
      <c r="C917" s="66"/>
      <c r="D917" s="67"/>
    </row>
    <row r="918">
      <c r="C918" s="66"/>
      <c r="D918" s="67"/>
    </row>
    <row r="919">
      <c r="C919" s="66"/>
      <c r="D919" s="67"/>
    </row>
    <row r="920">
      <c r="C920" s="66"/>
      <c r="D920" s="67"/>
    </row>
    <row r="921">
      <c r="C921" s="66"/>
      <c r="D921" s="67"/>
    </row>
    <row r="922">
      <c r="C922" s="66"/>
      <c r="D922" s="67"/>
    </row>
    <row r="923">
      <c r="C923" s="66"/>
      <c r="D923" s="67"/>
    </row>
    <row r="924">
      <c r="C924" s="66"/>
      <c r="D924" s="67"/>
    </row>
    <row r="925">
      <c r="C925" s="66"/>
      <c r="D925" s="67"/>
    </row>
    <row r="926">
      <c r="C926" s="66"/>
      <c r="D926" s="67"/>
    </row>
    <row r="927">
      <c r="C927" s="66"/>
      <c r="D927" s="67"/>
    </row>
    <row r="928">
      <c r="C928" s="66"/>
      <c r="D928" s="67"/>
    </row>
    <row r="929">
      <c r="C929" s="66"/>
      <c r="D929" s="67"/>
    </row>
    <row r="930">
      <c r="C930" s="66"/>
      <c r="D930" s="67"/>
    </row>
    <row r="931">
      <c r="C931" s="66"/>
      <c r="D931" s="67"/>
    </row>
    <row r="932">
      <c r="C932" s="66"/>
      <c r="D932" s="67"/>
    </row>
    <row r="933">
      <c r="C933" s="66"/>
      <c r="D933" s="67"/>
    </row>
    <row r="934">
      <c r="C934" s="66"/>
      <c r="D934" s="67"/>
    </row>
    <row r="935">
      <c r="C935" s="66"/>
      <c r="D935" s="67"/>
    </row>
    <row r="936">
      <c r="C936" s="66"/>
      <c r="D936" s="67"/>
    </row>
    <row r="937">
      <c r="C937" s="66"/>
      <c r="D937" s="67"/>
    </row>
    <row r="938">
      <c r="C938" s="66"/>
      <c r="D938" s="67"/>
    </row>
    <row r="939">
      <c r="C939" s="66"/>
      <c r="D939" s="67"/>
    </row>
    <row r="940">
      <c r="C940" s="66"/>
      <c r="D940" s="67"/>
    </row>
    <row r="941">
      <c r="C941" s="66"/>
      <c r="D941" s="67"/>
    </row>
    <row r="942">
      <c r="C942" s="66"/>
      <c r="D942" s="67"/>
    </row>
    <row r="943">
      <c r="C943" s="66"/>
      <c r="D943" s="67"/>
    </row>
    <row r="944">
      <c r="C944" s="66"/>
      <c r="D944" s="67"/>
    </row>
    <row r="945">
      <c r="C945" s="66"/>
      <c r="D945" s="67"/>
    </row>
    <row r="946">
      <c r="C946" s="66"/>
      <c r="D946" s="67"/>
    </row>
    <row r="947">
      <c r="C947" s="66"/>
      <c r="D947" s="67"/>
    </row>
    <row r="948">
      <c r="C948" s="66"/>
      <c r="D948" s="67"/>
    </row>
    <row r="949">
      <c r="C949" s="66"/>
      <c r="D949" s="67"/>
    </row>
    <row r="950">
      <c r="C950" s="66"/>
      <c r="D950" s="67"/>
    </row>
    <row r="951">
      <c r="C951" s="66"/>
      <c r="D951" s="67"/>
    </row>
    <row r="952">
      <c r="C952" s="66"/>
      <c r="D952" s="67"/>
    </row>
    <row r="953">
      <c r="C953" s="66"/>
      <c r="D953" s="67"/>
    </row>
    <row r="954">
      <c r="C954" s="66"/>
      <c r="D954" s="67"/>
    </row>
    <row r="955">
      <c r="C955" s="66"/>
      <c r="D955" s="67"/>
    </row>
    <row r="956">
      <c r="C956" s="66"/>
      <c r="D956" s="67"/>
    </row>
    <row r="957">
      <c r="C957" s="66"/>
      <c r="D957" s="67"/>
    </row>
    <row r="958">
      <c r="C958" s="66"/>
      <c r="D958" s="67"/>
    </row>
    <row r="959">
      <c r="C959" s="66"/>
      <c r="D959" s="67"/>
    </row>
    <row r="960">
      <c r="C960" s="66"/>
      <c r="D960" s="67"/>
    </row>
    <row r="961">
      <c r="C961" s="66"/>
      <c r="D961" s="67"/>
    </row>
    <row r="962">
      <c r="C962" s="66"/>
      <c r="D962" s="67"/>
    </row>
    <row r="963">
      <c r="C963" s="66"/>
      <c r="D963" s="67"/>
    </row>
    <row r="964">
      <c r="C964" s="66"/>
      <c r="D964" s="67"/>
    </row>
    <row r="965">
      <c r="C965" s="66"/>
      <c r="D965" s="67"/>
    </row>
    <row r="966">
      <c r="C966" s="66"/>
      <c r="D966" s="67"/>
    </row>
    <row r="967">
      <c r="C967" s="66"/>
      <c r="D967" s="67"/>
    </row>
    <row r="968">
      <c r="C968" s="66"/>
      <c r="D968" s="67"/>
    </row>
    <row r="969">
      <c r="C969" s="66"/>
      <c r="D969" s="67"/>
    </row>
    <row r="970">
      <c r="C970" s="66"/>
      <c r="D970" s="67"/>
    </row>
    <row r="971">
      <c r="C971" s="66"/>
      <c r="D971" s="67"/>
    </row>
    <row r="972">
      <c r="C972" s="66"/>
      <c r="D972" s="67"/>
    </row>
    <row r="973">
      <c r="C973" s="66"/>
      <c r="D973" s="67"/>
    </row>
    <row r="974">
      <c r="C974" s="66"/>
      <c r="D974" s="67"/>
    </row>
    <row r="975">
      <c r="C975" s="66"/>
      <c r="D975" s="67"/>
    </row>
    <row r="976">
      <c r="C976" s="66"/>
      <c r="D976" s="67"/>
    </row>
    <row r="977">
      <c r="C977" s="66"/>
      <c r="D977" s="67"/>
    </row>
    <row r="978">
      <c r="C978" s="66"/>
      <c r="D978" s="67"/>
    </row>
    <row r="979">
      <c r="C979" s="66"/>
      <c r="D979" s="67"/>
    </row>
    <row r="980">
      <c r="C980" s="66"/>
      <c r="D980" s="67"/>
    </row>
    <row r="981">
      <c r="C981" s="66"/>
      <c r="D981" s="67"/>
    </row>
    <row r="982">
      <c r="C982" s="66"/>
      <c r="D982" s="67"/>
    </row>
    <row r="983">
      <c r="C983" s="66"/>
      <c r="D983" s="67"/>
    </row>
    <row r="984">
      <c r="C984" s="66"/>
      <c r="D984" s="67"/>
    </row>
    <row r="985">
      <c r="C985" s="66"/>
      <c r="D985" s="67"/>
    </row>
    <row r="986">
      <c r="C986" s="66"/>
      <c r="D986" s="67"/>
    </row>
    <row r="987">
      <c r="C987" s="66"/>
      <c r="D987" s="67"/>
    </row>
    <row r="988">
      <c r="C988" s="66"/>
      <c r="D988" s="67"/>
    </row>
    <row r="989">
      <c r="C989" s="66"/>
      <c r="D989" s="67"/>
    </row>
    <row r="990">
      <c r="C990" s="66"/>
      <c r="D990" s="67"/>
    </row>
    <row r="991">
      <c r="C991" s="66"/>
      <c r="D991" s="67"/>
    </row>
    <row r="992">
      <c r="C992" s="66"/>
      <c r="D992" s="67"/>
    </row>
    <row r="993">
      <c r="C993" s="66"/>
      <c r="D993" s="67"/>
    </row>
    <row r="994">
      <c r="C994" s="66"/>
      <c r="D994" s="67"/>
    </row>
    <row r="995">
      <c r="C995" s="66"/>
      <c r="D995" s="67"/>
    </row>
    <row r="996">
      <c r="C996" s="66"/>
      <c r="D996" s="67"/>
    </row>
    <row r="997">
      <c r="C997" s="66"/>
      <c r="D997" s="67"/>
    </row>
    <row r="998">
      <c r="C998" s="66"/>
      <c r="D998" s="67"/>
    </row>
    <row r="999">
      <c r="C999" s="66"/>
      <c r="D999" s="67"/>
    </row>
    <row r="1000">
      <c r="C1000" s="66"/>
      <c r="D1000" s="6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71"/>
  </cols>
  <sheetData>
    <row r="1">
      <c r="A1" s="7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>
      <c r="A2" s="7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>
      <c r="A3" s="75"/>
      <c r="B3" s="4"/>
      <c r="C3" s="4"/>
      <c r="D3" s="4"/>
      <c r="E3" s="76" t="s">
        <v>69</v>
      </c>
      <c r="F3" s="7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>
      <c r="A4" s="7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>
      <c r="A5" s="7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>
      <c r="A6" s="78" t="s">
        <v>70</v>
      </c>
      <c r="B6" s="77"/>
      <c r="C6" s="7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>
      <c r="A7" s="75" t="s">
        <v>71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>
      <c r="A8" s="75" t="s">
        <v>72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>
      <c r="A9" s="78" t="s">
        <v>73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>
      <c r="A10" s="78" t="s">
        <v>74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>
      <c r="A11" s="78" t="s">
        <v>75</v>
      </c>
      <c r="B11" s="7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>
      <c r="A12" s="78" t="s">
        <v>76</v>
      </c>
      <c r="B12" s="77"/>
      <c r="C12" s="77"/>
      <c r="D12" s="7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>
      <c r="A13" s="78" t="s">
        <v>77</v>
      </c>
      <c r="B13" s="7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>
      <c r="A14" s="78" t="s">
        <v>78</v>
      </c>
      <c r="B14" s="77"/>
      <c r="C14" s="7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>
      <c r="A15" s="78" t="s">
        <v>79</v>
      </c>
      <c r="B15" s="77"/>
      <c r="C15" s="77"/>
      <c r="D15" s="77"/>
      <c r="E15" s="77"/>
      <c r="F15" s="77"/>
      <c r="G15" s="7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>
      <c r="A16" s="78" t="s">
        <v>80</v>
      </c>
      <c r="B16" s="77"/>
      <c r="C16" s="77"/>
      <c r="D16" s="77"/>
      <c r="E16" s="77"/>
      <c r="F16" s="77"/>
      <c r="G16" s="77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>
      <c r="A17" s="78" t="s">
        <v>81</v>
      </c>
      <c r="B17" s="77"/>
      <c r="C17" s="4"/>
      <c r="D17" s="79">
        <v>4.0</v>
      </c>
      <c r="E17" s="79">
        <v>5.0</v>
      </c>
      <c r="F17" s="79">
        <v>6.0</v>
      </c>
      <c r="G17" s="79">
        <v>7.0</v>
      </c>
      <c r="H17" s="79">
        <v>8.0</v>
      </c>
      <c r="I17" s="79">
        <v>9.0</v>
      </c>
      <c r="J17" s="79">
        <v>10.0</v>
      </c>
      <c r="K17" s="79">
        <v>11.0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>
      <c r="A18" s="75" t="s">
        <v>82</v>
      </c>
      <c r="B18" s="4"/>
      <c r="C18" s="4" t="s">
        <v>83</v>
      </c>
      <c r="D18" s="4" t="s">
        <v>84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>
      <c r="A19" s="75" t="s">
        <v>85</v>
      </c>
      <c r="B19" s="75" t="s">
        <v>86</v>
      </c>
      <c r="C19" s="75" t="s">
        <v>87</v>
      </c>
      <c r="D19" s="21">
        <v>0.25</v>
      </c>
      <c r="E19" s="21">
        <v>0.5</v>
      </c>
      <c r="F19" s="21">
        <v>0.75</v>
      </c>
      <c r="G19" s="21">
        <v>1.0</v>
      </c>
      <c r="H19" s="21">
        <v>1.25</v>
      </c>
      <c r="I19" s="21">
        <v>1.5</v>
      </c>
      <c r="J19" s="21">
        <v>1.75</v>
      </c>
      <c r="K19" s="80">
        <v>2.0</v>
      </c>
      <c r="L19" s="80">
        <v>3.0</v>
      </c>
      <c r="M19" s="80">
        <v>4.0</v>
      </c>
      <c r="N19" s="80">
        <v>5.0</v>
      </c>
      <c r="O19" s="80">
        <v>6.0</v>
      </c>
      <c r="P19" s="80">
        <v>7.0</v>
      </c>
      <c r="Q19" s="80">
        <v>8.0</v>
      </c>
      <c r="R19" s="80">
        <v>9.0</v>
      </c>
      <c r="S19" s="80">
        <v>10.0</v>
      </c>
      <c r="T19" s="80">
        <v>11.0</v>
      </c>
      <c r="U19" s="80">
        <v>12.0</v>
      </c>
      <c r="V19" s="80">
        <v>13.0</v>
      </c>
      <c r="W19" s="80">
        <v>14.0</v>
      </c>
      <c r="X19" s="80">
        <v>15.0</v>
      </c>
      <c r="Y19" s="80">
        <v>16.0</v>
      </c>
      <c r="Z19" s="80">
        <v>17.0</v>
      </c>
      <c r="AA19" s="80">
        <v>18.0</v>
      </c>
      <c r="AB19" s="80">
        <v>19.0</v>
      </c>
      <c r="AC19" s="80">
        <v>20.0</v>
      </c>
      <c r="AD19" s="80">
        <v>21.0</v>
      </c>
      <c r="AE19" s="80">
        <v>22.0</v>
      </c>
      <c r="AF19" s="80">
        <v>23.0</v>
      </c>
      <c r="AG19" s="80">
        <v>24.0</v>
      </c>
      <c r="AH19" s="80">
        <v>25.0</v>
      </c>
      <c r="AI19" s="80">
        <v>26.0</v>
      </c>
      <c r="AJ19" s="80">
        <v>27.0</v>
      </c>
      <c r="AK19" s="80">
        <v>28.0</v>
      </c>
      <c r="AL19" s="80">
        <v>29.0</v>
      </c>
      <c r="AM19" s="80">
        <v>30.0</v>
      </c>
      <c r="AN19" s="75"/>
    </row>
    <row r="20">
      <c r="A20" s="75" t="s">
        <v>88</v>
      </c>
      <c r="B20" s="4" t="s">
        <v>89</v>
      </c>
      <c r="C20" s="4"/>
      <c r="D20" s="79">
        <v>4.37</v>
      </c>
      <c r="E20" s="79">
        <v>4.55</v>
      </c>
      <c r="F20" s="79">
        <v>4.78</v>
      </c>
      <c r="G20" s="79">
        <v>5.01</v>
      </c>
      <c r="H20" s="79">
        <v>5.24</v>
      </c>
      <c r="I20" s="79">
        <v>5.47</v>
      </c>
      <c r="J20" s="79">
        <v>5.7</v>
      </c>
      <c r="K20" s="79">
        <v>5.93</v>
      </c>
      <c r="L20" s="79">
        <v>6.58</v>
      </c>
      <c r="M20" s="79">
        <v>7.5</v>
      </c>
      <c r="N20" s="79">
        <v>8.42</v>
      </c>
      <c r="O20" s="79">
        <v>9.34</v>
      </c>
      <c r="P20" s="79">
        <v>10.26</v>
      </c>
      <c r="Q20" s="79">
        <v>11.18</v>
      </c>
      <c r="R20" s="79">
        <v>12.09</v>
      </c>
      <c r="S20" s="79">
        <v>13.01</v>
      </c>
      <c r="T20" s="79">
        <v>13.93</v>
      </c>
      <c r="U20" s="79">
        <v>14.85</v>
      </c>
      <c r="V20" s="79">
        <v>15.77</v>
      </c>
      <c r="W20" s="79">
        <v>16.69</v>
      </c>
      <c r="X20" s="79">
        <v>17.61</v>
      </c>
      <c r="Y20" s="79">
        <v>18.53</v>
      </c>
      <c r="Z20" s="79">
        <v>19.45</v>
      </c>
      <c r="AA20" s="79">
        <v>20.37</v>
      </c>
      <c r="AB20" s="79">
        <v>21.29</v>
      </c>
      <c r="AC20" s="79">
        <v>22.21</v>
      </c>
      <c r="AD20" s="79">
        <v>23.13</v>
      </c>
      <c r="AE20" s="79">
        <v>24.05</v>
      </c>
      <c r="AF20" s="79">
        <v>24.97</v>
      </c>
      <c r="AG20" s="79">
        <v>25.89</v>
      </c>
      <c r="AH20" s="79">
        <v>26.81</v>
      </c>
      <c r="AI20" s="79">
        <v>27.73</v>
      </c>
      <c r="AJ20" s="79">
        <v>28.65</v>
      </c>
      <c r="AK20" s="79">
        <v>29.57</v>
      </c>
      <c r="AL20" s="79">
        <v>30.49</v>
      </c>
      <c r="AM20" s="79">
        <v>31.41</v>
      </c>
      <c r="AN20" s="4"/>
    </row>
    <row r="21">
      <c r="A21" s="75" t="s">
        <v>90</v>
      </c>
      <c r="B21" s="4" t="s">
        <v>91</v>
      </c>
      <c r="C21" s="4"/>
      <c r="D21" s="79">
        <v>4.87</v>
      </c>
      <c r="E21" s="79">
        <v>4.93</v>
      </c>
      <c r="F21" s="79">
        <v>5.01</v>
      </c>
      <c r="G21" s="79">
        <v>5.08</v>
      </c>
      <c r="H21" s="79">
        <v>5.16</v>
      </c>
      <c r="I21" s="79">
        <v>5.24</v>
      </c>
      <c r="J21" s="79">
        <v>5.32</v>
      </c>
      <c r="K21" s="79">
        <v>5.39</v>
      </c>
      <c r="L21" s="79">
        <v>5.8</v>
      </c>
      <c r="M21" s="79">
        <v>6.11</v>
      </c>
      <c r="N21" s="79">
        <v>6.42</v>
      </c>
      <c r="O21" s="79">
        <v>6.91</v>
      </c>
      <c r="P21" s="79">
        <v>7.22</v>
      </c>
      <c r="Q21" s="79">
        <v>7.53</v>
      </c>
      <c r="R21" s="79">
        <v>7.84</v>
      </c>
      <c r="S21" s="79">
        <v>8.15</v>
      </c>
      <c r="T21" s="79">
        <v>9.69</v>
      </c>
      <c r="U21" s="79">
        <v>9.99</v>
      </c>
      <c r="V21" s="79">
        <v>10.3</v>
      </c>
      <c r="W21" s="79">
        <v>10.61</v>
      </c>
      <c r="X21" s="79">
        <v>10.92</v>
      </c>
      <c r="Y21" s="79">
        <v>11.23</v>
      </c>
      <c r="Z21" s="79">
        <v>11.54</v>
      </c>
      <c r="AA21" s="79">
        <v>11.85</v>
      </c>
      <c r="AB21" s="79">
        <v>12.16</v>
      </c>
      <c r="AC21" s="79">
        <v>12.47</v>
      </c>
      <c r="AD21" s="79">
        <v>14.22</v>
      </c>
      <c r="AE21" s="79">
        <v>14.53</v>
      </c>
      <c r="AF21" s="79">
        <v>14.84</v>
      </c>
      <c r="AG21" s="79">
        <v>15.15</v>
      </c>
      <c r="AH21" s="79">
        <v>15.46</v>
      </c>
      <c r="AI21" s="79">
        <v>15.77</v>
      </c>
      <c r="AJ21" s="79">
        <v>16.08</v>
      </c>
      <c r="AK21" s="79">
        <v>16.39</v>
      </c>
      <c r="AL21" s="79">
        <v>16.7</v>
      </c>
      <c r="AM21" s="79">
        <v>17.01</v>
      </c>
      <c r="AN21" s="4"/>
    </row>
    <row r="22">
      <c r="A22" s="75" t="s">
        <v>92</v>
      </c>
      <c r="B22" s="4" t="s">
        <v>93</v>
      </c>
      <c r="C22" s="4"/>
      <c r="D22" s="79">
        <v>5.97</v>
      </c>
      <c r="E22" s="79">
        <v>6.27</v>
      </c>
      <c r="F22" s="79">
        <v>6.64</v>
      </c>
      <c r="G22" s="79">
        <v>7.02</v>
      </c>
      <c r="H22" s="79">
        <v>7.5</v>
      </c>
      <c r="I22" s="79">
        <v>7.88</v>
      </c>
      <c r="J22" s="79">
        <v>8.25</v>
      </c>
      <c r="K22" s="79">
        <v>8.63</v>
      </c>
      <c r="L22" s="79">
        <v>11.07</v>
      </c>
      <c r="M22" s="79">
        <v>12.57</v>
      </c>
      <c r="N22" s="79">
        <v>14.06</v>
      </c>
      <c r="O22" s="79">
        <v>16.61</v>
      </c>
      <c r="P22" s="79">
        <v>18.11</v>
      </c>
      <c r="Q22" s="79">
        <v>19.6</v>
      </c>
      <c r="R22" s="79">
        <v>21.1</v>
      </c>
      <c r="S22" s="79">
        <v>22.59</v>
      </c>
      <c r="T22" s="79">
        <v>27.71</v>
      </c>
      <c r="U22" s="79">
        <v>29.2</v>
      </c>
      <c r="V22" s="79">
        <v>30.69</v>
      </c>
      <c r="W22" s="79">
        <v>32.19</v>
      </c>
      <c r="X22" s="79">
        <v>33.68</v>
      </c>
      <c r="Y22" s="79">
        <v>40.45</v>
      </c>
      <c r="Z22" s="79">
        <v>41.95</v>
      </c>
      <c r="AA22" s="79">
        <v>43.44</v>
      </c>
      <c r="AB22" s="79">
        <v>44.94</v>
      </c>
      <c r="AC22" s="79">
        <v>46.43</v>
      </c>
      <c r="AD22" s="79">
        <v>60.32</v>
      </c>
      <c r="AE22" s="79">
        <v>61.81</v>
      </c>
      <c r="AF22" s="79">
        <v>63.3</v>
      </c>
      <c r="AG22" s="79">
        <v>64.8</v>
      </c>
      <c r="AH22" s="79">
        <v>66.29</v>
      </c>
      <c r="AI22" s="79">
        <v>67.79</v>
      </c>
      <c r="AJ22" s="79">
        <v>69.28</v>
      </c>
      <c r="AK22" s="79">
        <v>70.78</v>
      </c>
      <c r="AL22" s="79">
        <v>72.27</v>
      </c>
      <c r="AM22" s="79">
        <v>73.76</v>
      </c>
      <c r="AN22" s="4"/>
    </row>
    <row r="23">
      <c r="A23" s="75" t="s">
        <v>94</v>
      </c>
      <c r="B23" s="4" t="s">
        <v>95</v>
      </c>
      <c r="C23" s="4"/>
      <c r="D23" s="79">
        <v>5.42</v>
      </c>
      <c r="E23" s="79">
        <v>5.72</v>
      </c>
      <c r="F23" s="79">
        <v>6.09</v>
      </c>
      <c r="G23" s="79">
        <v>6.46</v>
      </c>
      <c r="H23" s="79">
        <v>7.08</v>
      </c>
      <c r="I23" s="79">
        <v>7.45</v>
      </c>
      <c r="J23" s="79">
        <v>7.83</v>
      </c>
      <c r="K23" s="79">
        <v>8.2</v>
      </c>
      <c r="L23" s="79">
        <v>9.83</v>
      </c>
      <c r="M23" s="79">
        <v>11.33</v>
      </c>
      <c r="N23" s="79">
        <v>12.82</v>
      </c>
      <c r="O23" s="79">
        <v>14.91</v>
      </c>
      <c r="P23" s="79">
        <v>16.41</v>
      </c>
      <c r="Q23" s="79">
        <v>17.9</v>
      </c>
      <c r="R23" s="79">
        <v>19.4</v>
      </c>
      <c r="S23" s="79">
        <v>20.89</v>
      </c>
      <c r="T23" s="79">
        <v>26.19</v>
      </c>
      <c r="U23" s="79">
        <v>27.68</v>
      </c>
      <c r="V23" s="79">
        <v>29.18</v>
      </c>
      <c r="W23" s="79">
        <v>30.67</v>
      </c>
      <c r="X23" s="79">
        <v>32.17</v>
      </c>
      <c r="Y23" s="79">
        <v>35.98</v>
      </c>
      <c r="Z23" s="79">
        <v>37.48</v>
      </c>
      <c r="AA23" s="79">
        <v>38.97</v>
      </c>
      <c r="AB23" s="79">
        <v>40.46</v>
      </c>
      <c r="AC23" s="79">
        <v>41.96</v>
      </c>
      <c r="AD23" s="79">
        <v>43.45</v>
      </c>
      <c r="AE23" s="79">
        <v>44.95</v>
      </c>
      <c r="AF23" s="79">
        <v>46.44</v>
      </c>
      <c r="AG23" s="79">
        <v>47.94</v>
      </c>
      <c r="AH23" s="79">
        <v>49.43</v>
      </c>
      <c r="AI23" s="79">
        <v>50.92</v>
      </c>
      <c r="AJ23" s="79">
        <v>52.42</v>
      </c>
      <c r="AK23" s="79">
        <v>53.91</v>
      </c>
      <c r="AL23" s="79">
        <v>55.41</v>
      </c>
      <c r="AM23" s="79">
        <v>56.9</v>
      </c>
      <c r="AN23" s="4"/>
    </row>
    <row r="24">
      <c r="A24" s="75" t="s">
        <v>96</v>
      </c>
      <c r="B24" s="4" t="s">
        <v>97</v>
      </c>
      <c r="C24" s="79">
        <v>0.81</v>
      </c>
      <c r="D24" s="79">
        <v>8.17</v>
      </c>
      <c r="E24" s="79">
        <v>8.57</v>
      </c>
      <c r="F24" s="79">
        <v>9.07</v>
      </c>
      <c r="G24" s="79">
        <v>9.58</v>
      </c>
      <c r="H24" s="79">
        <v>10.08</v>
      </c>
      <c r="I24" s="79">
        <v>10.58</v>
      </c>
      <c r="J24" s="79">
        <v>11.09</v>
      </c>
      <c r="K24" s="79">
        <v>11.59</v>
      </c>
      <c r="L24" s="79">
        <v>13.0</v>
      </c>
      <c r="M24" s="79">
        <v>15.02</v>
      </c>
      <c r="N24" s="79">
        <v>17.03</v>
      </c>
      <c r="O24" s="79">
        <v>19.05</v>
      </c>
      <c r="P24" s="79">
        <v>21.06</v>
      </c>
      <c r="Q24" s="79">
        <v>23.08</v>
      </c>
      <c r="R24" s="79">
        <v>25.09</v>
      </c>
      <c r="S24" s="79">
        <v>27.11</v>
      </c>
      <c r="T24" s="79">
        <v>29.12</v>
      </c>
      <c r="U24" s="79">
        <v>31.14</v>
      </c>
      <c r="V24" s="79">
        <v>33.15</v>
      </c>
      <c r="W24" s="79">
        <v>35.17</v>
      </c>
      <c r="X24" s="79">
        <v>37.18</v>
      </c>
      <c r="Y24" s="79">
        <v>39.2</v>
      </c>
      <c r="Z24" s="79">
        <v>41.21</v>
      </c>
      <c r="AA24" s="79">
        <v>43.23</v>
      </c>
      <c r="AB24" s="79">
        <v>45.24</v>
      </c>
      <c r="AC24" s="79">
        <v>47.26</v>
      </c>
      <c r="AD24" s="79">
        <v>49.27</v>
      </c>
      <c r="AE24" s="79">
        <v>51.29</v>
      </c>
      <c r="AF24" s="79">
        <v>53.3</v>
      </c>
      <c r="AG24" s="79">
        <v>55.32</v>
      </c>
      <c r="AH24" s="79">
        <v>57.33</v>
      </c>
      <c r="AI24" s="79">
        <v>59.35</v>
      </c>
      <c r="AJ24" s="79">
        <v>61.36</v>
      </c>
      <c r="AK24" s="79">
        <v>63.38</v>
      </c>
      <c r="AL24" s="79">
        <v>65.39</v>
      </c>
      <c r="AM24" s="79">
        <v>67.41</v>
      </c>
      <c r="AN24" s="4"/>
    </row>
    <row r="25">
      <c r="A25" s="75" t="s">
        <v>9</v>
      </c>
      <c r="B25" s="4" t="s">
        <v>98</v>
      </c>
      <c r="C25" s="4"/>
      <c r="D25" s="79">
        <v>4.21</v>
      </c>
      <c r="E25" s="79">
        <v>4.51</v>
      </c>
      <c r="F25" s="79">
        <v>4.88</v>
      </c>
      <c r="G25" s="79">
        <v>5.26</v>
      </c>
      <c r="H25" s="79">
        <v>5.63</v>
      </c>
      <c r="I25" s="79">
        <v>6.0</v>
      </c>
      <c r="J25" s="79">
        <v>6.38</v>
      </c>
      <c r="K25" s="79">
        <v>6.75</v>
      </c>
      <c r="L25" s="79">
        <v>7.8</v>
      </c>
      <c r="M25" s="79">
        <v>9.29</v>
      </c>
      <c r="N25" s="79">
        <v>10.79</v>
      </c>
      <c r="O25" s="79">
        <v>12.63</v>
      </c>
      <c r="P25" s="79">
        <v>14.12</v>
      </c>
      <c r="Q25" s="79">
        <v>15.61</v>
      </c>
      <c r="R25" s="79">
        <v>17.11</v>
      </c>
      <c r="S25" s="79">
        <v>18.6</v>
      </c>
      <c r="T25" s="79">
        <v>20.8</v>
      </c>
      <c r="U25" s="79">
        <v>22.29</v>
      </c>
      <c r="V25" s="79">
        <v>23.79</v>
      </c>
      <c r="W25" s="79">
        <v>25.28</v>
      </c>
      <c r="X25" s="79">
        <v>26.78</v>
      </c>
      <c r="Y25" s="79">
        <v>28.27</v>
      </c>
      <c r="Z25" s="79">
        <v>29.76</v>
      </c>
      <c r="AA25" s="79">
        <v>31.26</v>
      </c>
      <c r="AB25" s="79">
        <v>32.75</v>
      </c>
      <c r="AC25" s="79">
        <v>34.25</v>
      </c>
      <c r="AD25" s="79">
        <v>35.74</v>
      </c>
      <c r="AE25" s="79">
        <v>37.23</v>
      </c>
      <c r="AF25" s="79">
        <v>38.73</v>
      </c>
      <c r="AG25" s="79">
        <v>40.22</v>
      </c>
      <c r="AH25" s="79">
        <v>41.72</v>
      </c>
      <c r="AI25" s="79">
        <v>43.21</v>
      </c>
      <c r="AJ25" s="79">
        <v>44.71</v>
      </c>
      <c r="AK25" s="79">
        <v>46.2</v>
      </c>
      <c r="AL25" s="79">
        <v>47.69</v>
      </c>
      <c r="AM25" s="79">
        <v>49.19</v>
      </c>
      <c r="AN25" s="4"/>
    </row>
    <row r="26">
      <c r="A26" s="75" t="s">
        <v>99</v>
      </c>
      <c r="B26" s="4" t="s">
        <v>100</v>
      </c>
      <c r="C26" s="4"/>
      <c r="D26" s="79">
        <v>6.89</v>
      </c>
      <c r="E26" s="79">
        <v>7.19</v>
      </c>
      <c r="F26" s="79">
        <v>7.57</v>
      </c>
      <c r="G26" s="79">
        <v>7.94</v>
      </c>
      <c r="H26" s="79">
        <v>8.32</v>
      </c>
      <c r="I26" s="79">
        <v>8.7</v>
      </c>
      <c r="J26" s="79">
        <v>9.07</v>
      </c>
      <c r="K26" s="79">
        <v>9.45</v>
      </c>
      <c r="L26" s="79">
        <v>10.5</v>
      </c>
      <c r="M26" s="79">
        <v>12.0</v>
      </c>
      <c r="N26" s="79">
        <v>13.51</v>
      </c>
      <c r="O26" s="79">
        <v>15.01</v>
      </c>
      <c r="P26" s="79">
        <v>16.51</v>
      </c>
      <c r="Q26" s="79">
        <v>18.02</v>
      </c>
      <c r="R26" s="79">
        <v>19.52</v>
      </c>
      <c r="S26" s="79">
        <v>21.02</v>
      </c>
      <c r="T26" s="79">
        <v>22.53</v>
      </c>
      <c r="U26" s="79">
        <v>24.03</v>
      </c>
      <c r="V26" s="79">
        <v>25.53</v>
      </c>
      <c r="W26" s="79">
        <v>27.04</v>
      </c>
      <c r="X26" s="79">
        <v>28.54</v>
      </c>
      <c r="Y26" s="79">
        <v>30.04</v>
      </c>
      <c r="Z26" s="79">
        <v>31.55</v>
      </c>
      <c r="AA26" s="79">
        <v>33.05</v>
      </c>
      <c r="AB26" s="79">
        <v>34.56</v>
      </c>
      <c r="AC26" s="79">
        <v>36.06</v>
      </c>
      <c r="AD26" s="79">
        <v>37.56</v>
      </c>
      <c r="AE26" s="79">
        <v>39.07</v>
      </c>
      <c r="AF26" s="79">
        <v>40.57</v>
      </c>
      <c r="AG26" s="79">
        <v>42.07</v>
      </c>
      <c r="AH26" s="79">
        <v>43.58</v>
      </c>
      <c r="AI26" s="79">
        <v>45.08</v>
      </c>
      <c r="AJ26" s="79">
        <v>46.58</v>
      </c>
      <c r="AK26" s="79">
        <v>48.09</v>
      </c>
      <c r="AL26" s="79">
        <v>49.59</v>
      </c>
      <c r="AM26" s="79">
        <v>51.09</v>
      </c>
      <c r="AN26" s="4"/>
    </row>
    <row r="27">
      <c r="A27" s="75" t="s">
        <v>101</v>
      </c>
      <c r="B27" s="4" t="s">
        <v>102</v>
      </c>
      <c r="C27" s="4"/>
      <c r="D27" s="79">
        <v>7.75</v>
      </c>
      <c r="E27" s="79">
        <v>8.02</v>
      </c>
      <c r="F27" s="79">
        <v>8.36</v>
      </c>
      <c r="G27" s="79">
        <v>8.69</v>
      </c>
      <c r="H27" s="79">
        <v>9.02</v>
      </c>
      <c r="I27" s="79">
        <v>9.36</v>
      </c>
      <c r="J27" s="79">
        <v>9.69</v>
      </c>
      <c r="K27" s="79">
        <v>10.02</v>
      </c>
      <c r="L27" s="79">
        <v>10.96</v>
      </c>
      <c r="M27" s="79">
        <v>12.29</v>
      </c>
      <c r="N27" s="79">
        <v>13.63</v>
      </c>
      <c r="O27" s="79">
        <v>14.96</v>
      </c>
      <c r="P27" s="79">
        <v>16.3</v>
      </c>
      <c r="Q27" s="79">
        <v>17.63</v>
      </c>
      <c r="R27" s="79">
        <v>18.96</v>
      </c>
      <c r="S27" s="79">
        <v>20.3</v>
      </c>
      <c r="T27" s="79">
        <v>21.63</v>
      </c>
      <c r="U27" s="79">
        <v>22.97</v>
      </c>
      <c r="V27" s="79">
        <v>24.3</v>
      </c>
      <c r="W27" s="79">
        <v>25.64</v>
      </c>
      <c r="X27" s="79">
        <v>26.97</v>
      </c>
      <c r="Y27" s="79">
        <v>28.31</v>
      </c>
      <c r="Z27" s="79">
        <v>29.64</v>
      </c>
      <c r="AA27" s="79">
        <v>30.97</v>
      </c>
      <c r="AB27" s="79">
        <v>32.31</v>
      </c>
      <c r="AC27" s="79">
        <v>33.64</v>
      </c>
      <c r="AD27" s="79">
        <v>34.98</v>
      </c>
      <c r="AE27" s="79">
        <v>36.31</v>
      </c>
      <c r="AF27" s="79">
        <v>37.65</v>
      </c>
      <c r="AG27" s="79">
        <v>38.98</v>
      </c>
      <c r="AH27" s="79">
        <v>40.32</v>
      </c>
      <c r="AI27" s="79">
        <v>41.65</v>
      </c>
      <c r="AJ27" s="79">
        <v>42.98</v>
      </c>
      <c r="AK27" s="79">
        <v>44.32</v>
      </c>
      <c r="AL27" s="79">
        <v>45.65</v>
      </c>
      <c r="AM27" s="79">
        <v>46.99</v>
      </c>
      <c r="AN27" s="4"/>
    </row>
    <row r="28">
      <c r="A28" s="75" t="s">
        <v>103</v>
      </c>
      <c r="B28" s="4" t="s">
        <v>104</v>
      </c>
      <c r="C28" s="4"/>
      <c r="D28" s="79">
        <v>10.59</v>
      </c>
      <c r="E28" s="79">
        <v>10.9</v>
      </c>
      <c r="F28" s="79">
        <v>11.27</v>
      </c>
      <c r="G28" s="79">
        <v>11.65</v>
      </c>
      <c r="H28" s="79">
        <v>12.03</v>
      </c>
      <c r="I28" s="79">
        <v>12.4</v>
      </c>
      <c r="J28" s="79">
        <v>12.78</v>
      </c>
      <c r="K28" s="79">
        <v>13.16</v>
      </c>
      <c r="L28" s="79">
        <v>14.21</v>
      </c>
      <c r="M28" s="79">
        <v>15.72</v>
      </c>
      <c r="N28" s="79">
        <v>17.23</v>
      </c>
      <c r="O28" s="79">
        <v>18.74</v>
      </c>
      <c r="P28" s="79">
        <v>20.25</v>
      </c>
      <c r="Q28" s="79">
        <v>21.76</v>
      </c>
      <c r="R28" s="79">
        <v>23.26</v>
      </c>
      <c r="S28" s="79">
        <v>24.77</v>
      </c>
      <c r="T28" s="79">
        <v>26.28</v>
      </c>
      <c r="U28" s="79">
        <v>27.79</v>
      </c>
      <c r="V28" s="79">
        <v>29.3</v>
      </c>
      <c r="W28" s="79">
        <v>30.81</v>
      </c>
      <c r="X28" s="79">
        <v>32.31</v>
      </c>
      <c r="Y28" s="79">
        <v>33.82</v>
      </c>
      <c r="Z28" s="79">
        <v>35.33</v>
      </c>
      <c r="AA28" s="79">
        <v>36.84</v>
      </c>
      <c r="AB28" s="79">
        <v>38.35</v>
      </c>
      <c r="AC28" s="79">
        <v>39.86</v>
      </c>
      <c r="AD28" s="79">
        <v>41.37</v>
      </c>
      <c r="AE28" s="79">
        <v>42.87</v>
      </c>
      <c r="AF28" s="79">
        <v>44.38</v>
      </c>
      <c r="AG28" s="79">
        <v>45.89</v>
      </c>
      <c r="AH28" s="79">
        <v>47.4</v>
      </c>
      <c r="AI28" s="79">
        <v>48.91</v>
      </c>
      <c r="AJ28" s="79">
        <v>50.42</v>
      </c>
      <c r="AK28" s="79">
        <v>51.92</v>
      </c>
      <c r="AL28" s="79">
        <v>53.43</v>
      </c>
      <c r="AM28" s="79">
        <v>54.94</v>
      </c>
      <c r="AN28" s="4"/>
    </row>
    <row r="29">
      <c r="A29" s="75" t="s">
        <v>105</v>
      </c>
      <c r="B29" s="4" t="s">
        <v>106</v>
      </c>
      <c r="C29" s="4"/>
      <c r="D29" s="79">
        <v>4.52</v>
      </c>
      <c r="E29" s="79">
        <v>5.16</v>
      </c>
      <c r="F29" s="79">
        <v>5.55</v>
      </c>
      <c r="G29" s="79">
        <v>5.8</v>
      </c>
      <c r="H29" s="79">
        <v>6.42</v>
      </c>
      <c r="I29" s="79">
        <v>6.59</v>
      </c>
      <c r="J29" s="79">
        <v>6.76</v>
      </c>
      <c r="K29" s="79">
        <v>6.93</v>
      </c>
      <c r="L29" s="79">
        <v>7.76</v>
      </c>
      <c r="M29" s="79">
        <v>8.69</v>
      </c>
      <c r="N29" s="79">
        <v>9.63</v>
      </c>
      <c r="O29" s="79">
        <v>10.69</v>
      </c>
      <c r="P29" s="79">
        <v>11.64</v>
      </c>
      <c r="Q29" s="79">
        <v>12.58</v>
      </c>
      <c r="R29" s="79">
        <v>13.51</v>
      </c>
      <c r="S29" s="79">
        <v>14.46</v>
      </c>
      <c r="T29" s="79">
        <v>18.96</v>
      </c>
      <c r="U29" s="79">
        <v>19.65</v>
      </c>
      <c r="V29" s="79">
        <v>20.34</v>
      </c>
      <c r="W29" s="79">
        <v>21.03</v>
      </c>
      <c r="X29" s="79">
        <v>21.72</v>
      </c>
      <c r="Y29" s="79">
        <v>24.75</v>
      </c>
      <c r="Z29" s="79">
        <v>25.44</v>
      </c>
      <c r="AA29" s="79">
        <v>26.13</v>
      </c>
      <c r="AB29" s="79">
        <v>26.82</v>
      </c>
      <c r="AC29" s="79">
        <v>27.51</v>
      </c>
      <c r="AD29" s="79">
        <v>28.2</v>
      </c>
      <c r="AE29" s="79">
        <v>28.89</v>
      </c>
      <c r="AF29" s="79">
        <v>29.58</v>
      </c>
      <c r="AG29" s="79">
        <v>30.27</v>
      </c>
      <c r="AH29" s="79">
        <v>30.96</v>
      </c>
      <c r="AI29" s="79">
        <v>31.65</v>
      </c>
      <c r="AJ29" s="79">
        <v>32.34</v>
      </c>
      <c r="AK29" s="79">
        <v>33.03</v>
      </c>
      <c r="AL29" s="79">
        <v>33.72</v>
      </c>
      <c r="AM29" s="79">
        <v>34.41</v>
      </c>
      <c r="AN29" s="4"/>
    </row>
    <row r="30">
      <c r="A30" s="75" t="s">
        <v>107</v>
      </c>
      <c r="B30" s="4" t="s">
        <v>108</v>
      </c>
      <c r="C30" s="4"/>
      <c r="D30" s="79">
        <v>4.24</v>
      </c>
      <c r="E30" s="79">
        <v>4.38</v>
      </c>
      <c r="F30" s="79">
        <v>4.56</v>
      </c>
      <c r="G30" s="79">
        <v>4.73</v>
      </c>
      <c r="H30" s="79">
        <v>4.95</v>
      </c>
      <c r="I30" s="79">
        <v>5.12</v>
      </c>
      <c r="J30" s="79">
        <v>5.29</v>
      </c>
      <c r="K30" s="79">
        <v>5.46</v>
      </c>
      <c r="L30" s="79">
        <v>6.24</v>
      </c>
      <c r="M30" s="79">
        <v>6.93</v>
      </c>
      <c r="N30" s="79">
        <v>7.62</v>
      </c>
      <c r="O30" s="79">
        <v>8.73</v>
      </c>
      <c r="P30" s="79">
        <v>9.42</v>
      </c>
      <c r="Q30" s="79">
        <v>10.11</v>
      </c>
      <c r="R30" s="79">
        <v>10.8</v>
      </c>
      <c r="S30" s="79">
        <v>11.49</v>
      </c>
      <c r="T30" s="79">
        <v>12.47</v>
      </c>
      <c r="U30" s="79">
        <v>13.16</v>
      </c>
      <c r="V30" s="79">
        <v>13.85</v>
      </c>
      <c r="W30" s="79">
        <v>14.54</v>
      </c>
      <c r="X30" s="79">
        <v>15.23</v>
      </c>
      <c r="Y30" s="79">
        <v>15.92</v>
      </c>
      <c r="Z30" s="79">
        <v>16.61</v>
      </c>
      <c r="AA30" s="79">
        <v>17.29</v>
      </c>
      <c r="AB30" s="79">
        <v>17.98</v>
      </c>
      <c r="AC30" s="79">
        <v>18.67</v>
      </c>
      <c r="AD30" s="79">
        <v>19.36</v>
      </c>
      <c r="AE30" s="79">
        <v>20.05</v>
      </c>
      <c r="AF30" s="79">
        <v>20.74</v>
      </c>
      <c r="AG30" s="79">
        <v>21.43</v>
      </c>
      <c r="AH30" s="79">
        <v>22.12</v>
      </c>
      <c r="AI30" s="79">
        <v>22.81</v>
      </c>
      <c r="AJ30" s="79">
        <v>23.5</v>
      </c>
      <c r="AK30" s="79">
        <v>24.19</v>
      </c>
      <c r="AL30" s="79">
        <v>24.88</v>
      </c>
      <c r="AM30" s="79">
        <v>25.57</v>
      </c>
      <c r="AN30" s="4"/>
    </row>
    <row r="31">
      <c r="A31" s="75" t="s">
        <v>109</v>
      </c>
      <c r="B31" s="4" t="s">
        <v>110</v>
      </c>
      <c r="C31" s="4"/>
      <c r="D31" s="79">
        <v>6.49</v>
      </c>
      <c r="E31" s="79">
        <v>6.79</v>
      </c>
      <c r="F31" s="79">
        <v>7.16</v>
      </c>
      <c r="G31" s="79">
        <v>7.53</v>
      </c>
      <c r="H31" s="79">
        <v>8.02</v>
      </c>
      <c r="I31" s="79">
        <v>8.4</v>
      </c>
      <c r="J31" s="79">
        <v>8.77</v>
      </c>
      <c r="K31" s="79">
        <v>9.14</v>
      </c>
      <c r="L31" s="79">
        <v>13.27</v>
      </c>
      <c r="M31" s="79">
        <v>14.76</v>
      </c>
      <c r="N31" s="79">
        <v>16.26</v>
      </c>
      <c r="O31" s="79">
        <v>22.25</v>
      </c>
      <c r="P31" s="79">
        <v>23.74</v>
      </c>
      <c r="Q31" s="79">
        <v>25.23</v>
      </c>
      <c r="R31" s="79">
        <v>26.73</v>
      </c>
      <c r="S31" s="79">
        <v>28.22</v>
      </c>
      <c r="T31" s="79">
        <v>41.02</v>
      </c>
      <c r="U31" s="79">
        <v>42.51</v>
      </c>
      <c r="V31" s="79">
        <v>44.0</v>
      </c>
      <c r="W31" s="79">
        <v>45.5</v>
      </c>
      <c r="X31" s="79">
        <v>46.99</v>
      </c>
      <c r="Y31" s="79">
        <v>55.9</v>
      </c>
      <c r="Z31" s="79">
        <v>57.4</v>
      </c>
      <c r="AA31" s="79">
        <v>58.89</v>
      </c>
      <c r="AB31" s="79">
        <v>60.38</v>
      </c>
      <c r="AC31" s="79">
        <v>61.88</v>
      </c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>
      <c r="A32" s="75" t="s">
        <v>111</v>
      </c>
      <c r="B32" s="4" t="s">
        <v>112</v>
      </c>
      <c r="C32" s="4"/>
      <c r="D32" s="79">
        <v>4.68</v>
      </c>
      <c r="E32" s="79">
        <v>4.98</v>
      </c>
      <c r="F32" s="79">
        <v>5.36</v>
      </c>
      <c r="G32" s="79">
        <v>5.73</v>
      </c>
      <c r="H32" s="79">
        <v>6.33</v>
      </c>
      <c r="I32" s="79">
        <v>6.71</v>
      </c>
      <c r="J32" s="79">
        <v>7.08</v>
      </c>
      <c r="K32" s="79">
        <v>7.45</v>
      </c>
      <c r="L32" s="79">
        <v>8.97</v>
      </c>
      <c r="M32" s="79">
        <v>10.46</v>
      </c>
      <c r="N32" s="79">
        <v>11.96</v>
      </c>
      <c r="O32" s="79">
        <v>13.57</v>
      </c>
      <c r="P32" s="79">
        <v>15.06</v>
      </c>
      <c r="Q32" s="79">
        <v>16.56</v>
      </c>
      <c r="R32" s="79">
        <v>18.05</v>
      </c>
      <c r="S32" s="79">
        <v>19.55</v>
      </c>
      <c r="T32" s="79">
        <v>23.82</v>
      </c>
      <c r="U32" s="79">
        <v>25.32</v>
      </c>
      <c r="V32" s="79">
        <v>26.81</v>
      </c>
      <c r="W32" s="79">
        <v>28.3</v>
      </c>
      <c r="X32" s="79">
        <v>29.8</v>
      </c>
      <c r="Y32" s="79">
        <v>33.12</v>
      </c>
      <c r="Z32" s="79">
        <v>34.61</v>
      </c>
      <c r="AA32" s="79">
        <v>36.11</v>
      </c>
      <c r="AB32" s="79">
        <v>37.6</v>
      </c>
      <c r="AC32" s="79">
        <v>39.1</v>
      </c>
      <c r="AD32" s="79">
        <v>40.59</v>
      </c>
      <c r="AE32" s="79">
        <v>42.09</v>
      </c>
      <c r="AF32" s="79">
        <v>43.58</v>
      </c>
      <c r="AG32" s="79">
        <v>45.07</v>
      </c>
      <c r="AH32" s="79">
        <v>46.57</v>
      </c>
      <c r="AI32" s="79">
        <v>48.06</v>
      </c>
      <c r="AJ32" s="79">
        <v>49.56</v>
      </c>
      <c r="AK32" s="79">
        <v>51.05</v>
      </c>
      <c r="AL32" s="79">
        <v>52.55</v>
      </c>
      <c r="AM32" s="79">
        <v>54.04</v>
      </c>
      <c r="AN32" s="4"/>
    </row>
    <row r="33">
      <c r="A33" s="75" t="s">
        <v>113</v>
      </c>
      <c r="B33" s="4" t="s">
        <v>114</v>
      </c>
      <c r="C33" s="4"/>
      <c r="D33" s="79">
        <v>5.42</v>
      </c>
      <c r="E33" s="79">
        <v>5.53</v>
      </c>
      <c r="F33" s="79">
        <v>5.68</v>
      </c>
      <c r="G33" s="79">
        <v>5.82</v>
      </c>
      <c r="H33" s="79">
        <v>5.96</v>
      </c>
      <c r="I33" s="79">
        <v>6.11</v>
      </c>
      <c r="J33" s="79">
        <v>6.25</v>
      </c>
      <c r="K33" s="79">
        <v>6.4</v>
      </c>
      <c r="L33" s="79">
        <v>6.8</v>
      </c>
      <c r="M33" s="79">
        <v>7.37</v>
      </c>
      <c r="N33" s="79">
        <v>7.95</v>
      </c>
      <c r="O33" s="79">
        <v>8.52</v>
      </c>
      <c r="P33" s="79">
        <v>9.1</v>
      </c>
      <c r="Q33" s="79">
        <v>9.67</v>
      </c>
      <c r="R33" s="79">
        <v>10.25</v>
      </c>
      <c r="S33" s="79">
        <v>10.82</v>
      </c>
      <c r="T33" s="79">
        <v>11.4</v>
      </c>
      <c r="U33" s="79">
        <v>11.97</v>
      </c>
      <c r="V33" s="79">
        <v>12.55</v>
      </c>
      <c r="W33" s="79">
        <v>13.12</v>
      </c>
      <c r="X33" s="79">
        <v>13.69</v>
      </c>
      <c r="Y33" s="79">
        <v>14.27</v>
      </c>
      <c r="Z33" s="79">
        <v>14.84</v>
      </c>
      <c r="AA33" s="79">
        <v>15.42</v>
      </c>
      <c r="AB33" s="79">
        <v>15.99</v>
      </c>
      <c r="AC33" s="79">
        <v>16.57</v>
      </c>
      <c r="AD33" s="79">
        <v>17.14</v>
      </c>
      <c r="AE33" s="79">
        <v>17.72</v>
      </c>
      <c r="AF33" s="79">
        <v>18.29</v>
      </c>
      <c r="AG33" s="79">
        <v>18.87</v>
      </c>
      <c r="AH33" s="79">
        <v>19.44</v>
      </c>
      <c r="AI33" s="79">
        <v>20.02</v>
      </c>
      <c r="AJ33" s="79">
        <v>20.59</v>
      </c>
      <c r="AK33" s="79">
        <v>21.17</v>
      </c>
      <c r="AL33" s="79">
        <v>21.74</v>
      </c>
      <c r="AM33" s="79">
        <v>22.32</v>
      </c>
      <c r="AN33" s="4"/>
    </row>
    <row r="34">
      <c r="A34" s="75" t="s">
        <v>115</v>
      </c>
      <c r="B34" s="4" t="s">
        <v>116</v>
      </c>
      <c r="C34" s="4"/>
      <c r="D34" s="79">
        <v>7.57</v>
      </c>
      <c r="E34" s="79">
        <v>7.78</v>
      </c>
      <c r="F34" s="79">
        <v>8.06</v>
      </c>
      <c r="G34" s="79">
        <v>8.2</v>
      </c>
      <c r="H34" s="79">
        <v>8.67</v>
      </c>
      <c r="I34" s="79">
        <v>8.81</v>
      </c>
      <c r="J34" s="79">
        <v>9.29</v>
      </c>
      <c r="K34" s="79">
        <v>9.43</v>
      </c>
      <c r="L34" s="79">
        <v>12.11</v>
      </c>
      <c r="M34" s="79">
        <v>13.61</v>
      </c>
      <c r="N34" s="79">
        <v>15.12</v>
      </c>
      <c r="O34" s="79">
        <v>16.61</v>
      </c>
      <c r="P34" s="79">
        <v>18.12</v>
      </c>
      <c r="Q34" s="79">
        <v>19.63</v>
      </c>
      <c r="R34" s="79">
        <v>21.13</v>
      </c>
      <c r="S34" s="79">
        <v>22.63</v>
      </c>
      <c r="T34" s="79">
        <v>23.51</v>
      </c>
      <c r="U34" s="79">
        <v>24.09</v>
      </c>
      <c r="V34" s="79">
        <v>24.66</v>
      </c>
      <c r="W34" s="79">
        <v>25.23</v>
      </c>
      <c r="X34" s="79">
        <v>25.81</v>
      </c>
      <c r="Y34" s="79">
        <v>27.07</v>
      </c>
      <c r="Z34" s="79">
        <v>27.65</v>
      </c>
      <c r="AA34" s="79">
        <v>28.22</v>
      </c>
      <c r="AB34" s="79">
        <v>28.8</v>
      </c>
      <c r="AC34" s="79">
        <v>29.37</v>
      </c>
      <c r="AD34" s="79">
        <v>31.21</v>
      </c>
      <c r="AE34" s="79">
        <v>31.79</v>
      </c>
      <c r="AF34" s="79">
        <v>32.36</v>
      </c>
      <c r="AG34" s="79">
        <v>32.94</v>
      </c>
      <c r="AH34" s="79">
        <v>33.51</v>
      </c>
      <c r="AI34" s="79">
        <v>34.09</v>
      </c>
      <c r="AJ34" s="79">
        <v>34.66</v>
      </c>
      <c r="AK34" s="79">
        <v>35.23</v>
      </c>
      <c r="AL34" s="79">
        <v>35.81</v>
      </c>
      <c r="AM34" s="79">
        <v>36.38</v>
      </c>
      <c r="AN34" s="4"/>
    </row>
    <row r="35">
      <c r="A35" s="75" t="s">
        <v>117</v>
      </c>
      <c r="B35" s="4" t="s">
        <v>118</v>
      </c>
      <c r="C35" s="4"/>
      <c r="D35" s="79">
        <v>7.48</v>
      </c>
      <c r="E35" s="79">
        <v>7.8</v>
      </c>
      <c r="F35" s="79">
        <v>8.19</v>
      </c>
      <c r="G35" s="79">
        <v>8.58</v>
      </c>
      <c r="H35" s="79">
        <v>8.98</v>
      </c>
      <c r="I35" s="79">
        <v>9.37</v>
      </c>
      <c r="J35" s="79">
        <v>9.77</v>
      </c>
      <c r="K35" s="79">
        <v>10.16</v>
      </c>
      <c r="L35" s="79">
        <v>11.26</v>
      </c>
      <c r="M35" s="79">
        <v>12.84</v>
      </c>
      <c r="N35" s="79">
        <v>14.41</v>
      </c>
      <c r="O35" s="79">
        <v>15.99</v>
      </c>
      <c r="P35" s="79">
        <v>17.57</v>
      </c>
      <c r="Q35" s="79">
        <v>19.14</v>
      </c>
      <c r="R35" s="79">
        <v>20.72</v>
      </c>
      <c r="S35" s="79">
        <v>22.29</v>
      </c>
      <c r="T35" s="79">
        <v>23.87</v>
      </c>
      <c r="U35" s="79">
        <v>25.45</v>
      </c>
      <c r="V35" s="79">
        <v>27.02</v>
      </c>
      <c r="W35" s="79">
        <v>28.6</v>
      </c>
      <c r="X35" s="79">
        <v>30.17</v>
      </c>
      <c r="Y35" s="79">
        <v>31.75</v>
      </c>
      <c r="Z35" s="79">
        <v>33.33</v>
      </c>
      <c r="AA35" s="79">
        <v>34.9</v>
      </c>
      <c r="AB35" s="79">
        <v>36.48</v>
      </c>
      <c r="AC35" s="79">
        <v>38.05</v>
      </c>
      <c r="AD35" s="79">
        <v>39.63</v>
      </c>
      <c r="AE35" s="79">
        <v>41.2</v>
      </c>
      <c r="AF35" s="79">
        <v>42.78</v>
      </c>
      <c r="AG35" s="79">
        <v>44.36</v>
      </c>
      <c r="AH35" s="79">
        <v>45.93</v>
      </c>
      <c r="AI35" s="79">
        <v>47.51</v>
      </c>
      <c r="AJ35" s="79">
        <v>49.08</v>
      </c>
      <c r="AK35" s="79">
        <v>50.66</v>
      </c>
      <c r="AL35" s="79">
        <v>52.24</v>
      </c>
      <c r="AM35" s="79">
        <v>53.81</v>
      </c>
      <c r="AN35" s="4"/>
    </row>
    <row r="36">
      <c r="A36" s="75" t="s">
        <v>119</v>
      </c>
      <c r="B36" s="4" t="s">
        <v>120</v>
      </c>
      <c r="C36" s="4"/>
      <c r="D36" s="79">
        <v>6.13</v>
      </c>
      <c r="E36" s="79">
        <v>6.43</v>
      </c>
      <c r="F36" s="79">
        <v>6.8</v>
      </c>
      <c r="G36" s="79">
        <v>7.18</v>
      </c>
      <c r="H36" s="79">
        <v>8.26</v>
      </c>
      <c r="I36" s="79">
        <v>8.64</v>
      </c>
      <c r="J36" s="79">
        <v>9.01</v>
      </c>
      <c r="K36" s="79">
        <v>9.38</v>
      </c>
      <c r="L36" s="79">
        <v>11.61</v>
      </c>
      <c r="M36" s="79">
        <v>13.11</v>
      </c>
      <c r="N36" s="79">
        <v>14.6</v>
      </c>
      <c r="O36" s="79">
        <v>17.04</v>
      </c>
      <c r="P36" s="79">
        <v>18.53</v>
      </c>
      <c r="Q36" s="79">
        <v>20.03</v>
      </c>
      <c r="R36" s="79">
        <v>21.52</v>
      </c>
      <c r="S36" s="79">
        <v>23.02</v>
      </c>
      <c r="T36" s="79">
        <v>27.59</v>
      </c>
      <c r="U36" s="79">
        <v>29.09</v>
      </c>
      <c r="V36" s="79">
        <v>30.58</v>
      </c>
      <c r="W36" s="79">
        <v>32.07</v>
      </c>
      <c r="X36" s="79">
        <v>33.57</v>
      </c>
      <c r="Y36" s="79">
        <v>37.37</v>
      </c>
      <c r="Z36" s="79">
        <v>38.87</v>
      </c>
      <c r="AA36" s="79">
        <v>40.36</v>
      </c>
      <c r="AB36" s="79">
        <v>41.86</v>
      </c>
      <c r="AC36" s="79">
        <v>43.35</v>
      </c>
      <c r="AD36" s="79">
        <v>44.84</v>
      </c>
      <c r="AE36" s="79">
        <v>46.34</v>
      </c>
      <c r="AF36" s="79">
        <v>47.83</v>
      </c>
      <c r="AG36" s="79">
        <v>49.33</v>
      </c>
      <c r="AH36" s="79">
        <v>50.82</v>
      </c>
      <c r="AI36" s="79">
        <v>52.32</v>
      </c>
      <c r="AJ36" s="79">
        <v>53.81</v>
      </c>
      <c r="AK36" s="79">
        <v>55.3</v>
      </c>
      <c r="AL36" s="79">
        <v>56.8</v>
      </c>
      <c r="AM36" s="79">
        <v>58.29</v>
      </c>
      <c r="AN36" s="4"/>
    </row>
    <row r="37">
      <c r="A37" s="75" t="s">
        <v>121</v>
      </c>
      <c r="B37" s="4" t="s">
        <v>122</v>
      </c>
      <c r="C37" s="4"/>
      <c r="D37" s="79">
        <v>6.34</v>
      </c>
      <c r="E37" s="79">
        <v>6.52</v>
      </c>
      <c r="F37" s="79">
        <v>6.75</v>
      </c>
      <c r="G37" s="79">
        <v>6.98</v>
      </c>
      <c r="H37" s="79">
        <v>7.21</v>
      </c>
      <c r="I37" s="79">
        <v>7.44</v>
      </c>
      <c r="J37" s="79">
        <v>7.67</v>
      </c>
      <c r="K37" s="79">
        <v>7.9</v>
      </c>
      <c r="L37" s="79">
        <v>8.54</v>
      </c>
      <c r="M37" s="79">
        <v>9.46</v>
      </c>
      <c r="N37" s="79">
        <v>10.37</v>
      </c>
      <c r="O37" s="79">
        <v>11.29</v>
      </c>
      <c r="P37" s="79">
        <v>12.21</v>
      </c>
      <c r="Q37" s="79">
        <v>13.12</v>
      </c>
      <c r="R37" s="79">
        <v>14.04</v>
      </c>
      <c r="S37" s="79">
        <v>14.96</v>
      </c>
      <c r="T37" s="79">
        <v>15.87</v>
      </c>
      <c r="U37" s="79">
        <v>16.79</v>
      </c>
      <c r="V37" s="79">
        <v>17.71</v>
      </c>
      <c r="W37" s="79">
        <v>18.62</v>
      </c>
      <c r="X37" s="79">
        <v>19.54</v>
      </c>
      <c r="Y37" s="79">
        <v>20.46</v>
      </c>
      <c r="Z37" s="79">
        <v>21.37</v>
      </c>
      <c r="AA37" s="79">
        <v>22.29</v>
      </c>
      <c r="AB37" s="79">
        <v>23.21</v>
      </c>
      <c r="AC37" s="79">
        <v>24.13</v>
      </c>
      <c r="AD37" s="79">
        <v>25.04</v>
      </c>
      <c r="AE37" s="79">
        <v>25.96</v>
      </c>
      <c r="AF37" s="79">
        <v>26.88</v>
      </c>
      <c r="AG37" s="79">
        <v>27.79</v>
      </c>
      <c r="AH37" s="79">
        <v>28.71</v>
      </c>
      <c r="AI37" s="79">
        <v>29.63</v>
      </c>
      <c r="AJ37" s="79">
        <v>30.54</v>
      </c>
      <c r="AK37" s="79">
        <v>31.46</v>
      </c>
      <c r="AL37" s="79">
        <v>32.38</v>
      </c>
      <c r="AM37" s="79">
        <v>33.29</v>
      </c>
      <c r="AN37" s="4"/>
    </row>
    <row r="38">
      <c r="A38" s="75" t="s">
        <v>123</v>
      </c>
      <c r="B38" s="4" t="s">
        <v>124</v>
      </c>
      <c r="C38" s="79">
        <v>0.97</v>
      </c>
      <c r="D38" s="79">
        <v>8.34</v>
      </c>
      <c r="E38" s="79">
        <v>9.03</v>
      </c>
      <c r="F38" s="79">
        <v>9.89</v>
      </c>
      <c r="G38" s="79">
        <v>10.75</v>
      </c>
      <c r="H38" s="79">
        <v>11.61</v>
      </c>
      <c r="I38" s="79">
        <v>12.47</v>
      </c>
      <c r="J38" s="79">
        <v>13.34</v>
      </c>
      <c r="K38" s="79">
        <v>14.2</v>
      </c>
      <c r="L38" s="79">
        <v>16.61</v>
      </c>
      <c r="M38" s="79">
        <v>20.06</v>
      </c>
      <c r="N38" s="79">
        <v>23.51</v>
      </c>
      <c r="O38" s="79">
        <v>26.95</v>
      </c>
      <c r="P38" s="79">
        <v>30.4</v>
      </c>
      <c r="Q38" s="79">
        <v>33.85</v>
      </c>
      <c r="R38" s="79">
        <v>37.29</v>
      </c>
      <c r="S38" s="79">
        <v>40.74</v>
      </c>
      <c r="T38" s="79">
        <v>44.19</v>
      </c>
      <c r="U38" s="79">
        <v>47.64</v>
      </c>
      <c r="V38" s="79">
        <v>51.08</v>
      </c>
      <c r="W38" s="79">
        <v>54.53</v>
      </c>
      <c r="X38" s="79">
        <v>57.98</v>
      </c>
      <c r="Y38" s="79">
        <v>61.42</v>
      </c>
      <c r="Z38" s="79">
        <v>64.87</v>
      </c>
      <c r="AA38" s="79">
        <v>68.32</v>
      </c>
      <c r="AB38" s="79">
        <v>71.77</v>
      </c>
      <c r="AC38" s="79">
        <v>75.21</v>
      </c>
      <c r="AD38" s="79">
        <v>78.66</v>
      </c>
      <c r="AE38" s="79">
        <v>82.11</v>
      </c>
      <c r="AF38" s="79">
        <v>85.55</v>
      </c>
      <c r="AG38" s="79">
        <v>89.0</v>
      </c>
      <c r="AH38" s="79">
        <v>92.45</v>
      </c>
      <c r="AI38" s="79">
        <v>95.9</v>
      </c>
      <c r="AJ38" s="79">
        <v>99.34</v>
      </c>
      <c r="AK38" s="79">
        <v>102.79</v>
      </c>
      <c r="AL38" s="79">
        <v>106.24</v>
      </c>
      <c r="AM38" s="79">
        <v>109.68</v>
      </c>
      <c r="AN38" s="4"/>
    </row>
    <row r="39">
      <c r="A39" s="75" t="s">
        <v>125</v>
      </c>
      <c r="B39" s="4" t="s">
        <v>126</v>
      </c>
      <c r="C39" s="4"/>
      <c r="D39" s="79">
        <v>5.2</v>
      </c>
      <c r="E39" s="79">
        <v>5.29</v>
      </c>
      <c r="F39" s="79">
        <v>5.41</v>
      </c>
      <c r="G39" s="79">
        <v>5.52</v>
      </c>
      <c r="H39" s="79">
        <v>5.64</v>
      </c>
      <c r="I39" s="79">
        <v>5.75</v>
      </c>
      <c r="J39" s="79">
        <v>5.87</v>
      </c>
      <c r="K39" s="79">
        <v>5.98</v>
      </c>
      <c r="L39" s="79">
        <v>6.3</v>
      </c>
      <c r="M39" s="79">
        <v>6.76</v>
      </c>
      <c r="N39" s="79">
        <v>7.22</v>
      </c>
      <c r="O39" s="79">
        <v>7.68</v>
      </c>
      <c r="P39" s="79">
        <v>8.14</v>
      </c>
      <c r="Q39" s="79">
        <v>8.6</v>
      </c>
      <c r="R39" s="79">
        <v>9.06</v>
      </c>
      <c r="S39" s="79">
        <v>9.52</v>
      </c>
      <c r="T39" s="79">
        <v>9.98</v>
      </c>
      <c r="U39" s="79">
        <v>10.44</v>
      </c>
      <c r="V39" s="79">
        <v>10.9</v>
      </c>
      <c r="W39" s="79">
        <v>11.36</v>
      </c>
      <c r="X39" s="79">
        <v>11.82</v>
      </c>
      <c r="Y39" s="79">
        <v>12.28</v>
      </c>
      <c r="Z39" s="79">
        <v>12.74</v>
      </c>
      <c r="AA39" s="79">
        <v>13.2</v>
      </c>
      <c r="AB39" s="79">
        <v>13.66</v>
      </c>
      <c r="AC39" s="79">
        <v>14.12</v>
      </c>
      <c r="AD39" s="79">
        <v>14.58</v>
      </c>
      <c r="AE39" s="79">
        <v>15.04</v>
      </c>
      <c r="AF39" s="79">
        <v>15.5</v>
      </c>
      <c r="AG39" s="79">
        <v>15.96</v>
      </c>
      <c r="AH39" s="79">
        <v>16.42</v>
      </c>
      <c r="AI39" s="79">
        <v>16.88</v>
      </c>
      <c r="AJ39" s="79">
        <v>17.34</v>
      </c>
      <c r="AK39" s="79">
        <v>17.8</v>
      </c>
      <c r="AL39" s="79">
        <v>18.26</v>
      </c>
      <c r="AM39" s="79">
        <v>18.72</v>
      </c>
      <c r="AN39" s="4"/>
    </row>
    <row r="40">
      <c r="A40" s="75" t="s">
        <v>127</v>
      </c>
      <c r="B40" s="4" t="s">
        <v>128</v>
      </c>
      <c r="C40" s="4"/>
      <c r="D40" s="79">
        <v>3.86</v>
      </c>
      <c r="E40" s="79">
        <v>4.39</v>
      </c>
      <c r="F40" s="79">
        <v>5.05</v>
      </c>
      <c r="G40" s="79">
        <v>5.71</v>
      </c>
      <c r="H40" s="79">
        <v>6.37</v>
      </c>
      <c r="I40" s="79">
        <v>7.03</v>
      </c>
      <c r="J40" s="79">
        <v>7.69</v>
      </c>
      <c r="K40" s="79">
        <v>8.35</v>
      </c>
      <c r="L40" s="79">
        <v>10.23</v>
      </c>
      <c r="M40" s="79">
        <v>12.88</v>
      </c>
      <c r="N40" s="79">
        <v>15.52</v>
      </c>
      <c r="O40" s="79">
        <v>18.25</v>
      </c>
      <c r="P40" s="79">
        <v>20.9</v>
      </c>
      <c r="Q40" s="79">
        <v>23.54</v>
      </c>
      <c r="R40" s="79">
        <v>26.18</v>
      </c>
      <c r="S40" s="79">
        <v>28.83</v>
      </c>
      <c r="T40" s="79">
        <v>31.56</v>
      </c>
      <c r="U40" s="79">
        <v>34.2</v>
      </c>
      <c r="V40" s="79">
        <v>36.85</v>
      </c>
      <c r="W40" s="79">
        <v>39.49</v>
      </c>
      <c r="X40" s="79">
        <v>42.13</v>
      </c>
      <c r="Y40" s="79">
        <v>44.89</v>
      </c>
      <c r="Z40" s="79">
        <v>47.54</v>
      </c>
      <c r="AA40" s="79">
        <v>50.18</v>
      </c>
      <c r="AB40" s="79">
        <v>52.83</v>
      </c>
      <c r="AC40" s="79">
        <v>55.47</v>
      </c>
      <c r="AD40" s="79">
        <v>58.94</v>
      </c>
      <c r="AE40" s="79">
        <v>61.58</v>
      </c>
      <c r="AF40" s="79">
        <v>64.22</v>
      </c>
      <c r="AG40" s="79">
        <v>66.87</v>
      </c>
      <c r="AH40" s="79">
        <v>69.51</v>
      </c>
      <c r="AI40" s="79">
        <v>72.15</v>
      </c>
      <c r="AJ40" s="79">
        <v>74.8</v>
      </c>
      <c r="AK40" s="79">
        <v>77.44</v>
      </c>
      <c r="AL40" s="79">
        <v>80.08</v>
      </c>
      <c r="AM40" s="79">
        <v>82.73</v>
      </c>
      <c r="AN40" s="4"/>
    </row>
    <row r="41">
      <c r="A41" s="75" t="s">
        <v>129</v>
      </c>
      <c r="B41" s="4" t="s">
        <v>130</v>
      </c>
      <c r="C41" s="4"/>
      <c r="D41" s="79">
        <v>5.97</v>
      </c>
      <c r="E41" s="79">
        <v>6.15</v>
      </c>
      <c r="F41" s="79">
        <v>6.45</v>
      </c>
      <c r="G41" s="79">
        <v>6.59</v>
      </c>
      <c r="H41" s="79">
        <v>6.88</v>
      </c>
      <c r="I41" s="79">
        <v>7.03</v>
      </c>
      <c r="J41" s="79">
        <v>7.33</v>
      </c>
      <c r="K41" s="79">
        <v>7.48</v>
      </c>
      <c r="L41" s="79">
        <v>8.56</v>
      </c>
      <c r="M41" s="79">
        <v>10.89</v>
      </c>
      <c r="N41" s="79">
        <v>12.88</v>
      </c>
      <c r="O41" s="79">
        <v>16.06</v>
      </c>
      <c r="P41" s="79">
        <v>19.25</v>
      </c>
      <c r="Q41" s="79">
        <v>22.43</v>
      </c>
      <c r="R41" s="79">
        <v>23.67</v>
      </c>
      <c r="S41" s="79">
        <v>24.92</v>
      </c>
      <c r="T41" s="79">
        <v>26.73</v>
      </c>
      <c r="U41" s="79">
        <v>27.3</v>
      </c>
      <c r="V41" s="79">
        <v>27.88</v>
      </c>
      <c r="W41" s="79">
        <v>28.45</v>
      </c>
      <c r="X41" s="79">
        <v>29.03</v>
      </c>
      <c r="Y41" s="79">
        <v>32.02</v>
      </c>
      <c r="Z41" s="79">
        <v>32.59</v>
      </c>
      <c r="AA41" s="79">
        <v>33.17</v>
      </c>
      <c r="AB41" s="79">
        <v>33.74</v>
      </c>
      <c r="AC41" s="79">
        <v>34.32</v>
      </c>
      <c r="AD41" s="79">
        <v>35.0</v>
      </c>
      <c r="AE41" s="79">
        <v>35.58</v>
      </c>
      <c r="AF41" s="79">
        <v>36.15</v>
      </c>
      <c r="AG41" s="79">
        <v>36.73</v>
      </c>
      <c r="AH41" s="79">
        <v>37.3</v>
      </c>
      <c r="AI41" s="79">
        <v>37.88</v>
      </c>
      <c r="AJ41" s="79">
        <v>38.45</v>
      </c>
      <c r="AK41" s="79">
        <v>39.03</v>
      </c>
      <c r="AL41" s="79">
        <v>39.6</v>
      </c>
      <c r="AM41" s="79">
        <v>40.18</v>
      </c>
      <c r="AN41" s="4"/>
    </row>
    <row r="42">
      <c r="A42" s="75" t="s">
        <v>131</v>
      </c>
      <c r="B42" s="4" t="s">
        <v>132</v>
      </c>
      <c r="C42" s="4"/>
      <c r="D42" s="79">
        <v>4.8</v>
      </c>
      <c r="E42" s="79">
        <v>5.1</v>
      </c>
      <c r="F42" s="79">
        <v>5.47</v>
      </c>
      <c r="G42" s="79">
        <v>5.84</v>
      </c>
      <c r="H42" s="79">
        <v>6.45</v>
      </c>
      <c r="I42" s="79">
        <v>6.82</v>
      </c>
      <c r="J42" s="79">
        <v>7.19</v>
      </c>
      <c r="K42" s="79">
        <v>7.57</v>
      </c>
      <c r="L42" s="79">
        <v>9.09</v>
      </c>
      <c r="M42" s="79">
        <v>10.58</v>
      </c>
      <c r="N42" s="79">
        <v>12.07</v>
      </c>
      <c r="O42" s="79">
        <v>14.74</v>
      </c>
      <c r="P42" s="79">
        <v>16.23</v>
      </c>
      <c r="Q42" s="79">
        <v>17.73</v>
      </c>
      <c r="R42" s="79">
        <v>19.22</v>
      </c>
      <c r="S42" s="79">
        <v>20.72</v>
      </c>
      <c r="T42" s="79">
        <v>29.78</v>
      </c>
      <c r="U42" s="79">
        <v>31.27</v>
      </c>
      <c r="V42" s="79">
        <v>32.76</v>
      </c>
      <c r="W42" s="79">
        <v>34.26</v>
      </c>
      <c r="X42" s="79">
        <v>35.75</v>
      </c>
      <c r="Y42" s="79">
        <v>37.25</v>
      </c>
      <c r="Z42" s="79">
        <v>38.74</v>
      </c>
      <c r="AA42" s="79">
        <v>40.23</v>
      </c>
      <c r="AB42" s="79">
        <v>41.73</v>
      </c>
      <c r="AC42" s="79">
        <v>43.22</v>
      </c>
      <c r="AD42" s="79">
        <v>44.72</v>
      </c>
      <c r="AE42" s="79">
        <v>46.21</v>
      </c>
      <c r="AF42" s="79">
        <v>47.71</v>
      </c>
      <c r="AG42" s="79">
        <v>49.2</v>
      </c>
      <c r="AH42" s="79">
        <v>50.69</v>
      </c>
      <c r="AI42" s="79">
        <v>52.19</v>
      </c>
      <c r="AJ42" s="79">
        <v>53.68</v>
      </c>
      <c r="AK42" s="79">
        <v>55.18</v>
      </c>
      <c r="AL42" s="79">
        <v>56.67</v>
      </c>
      <c r="AM42" s="79">
        <v>58.17</v>
      </c>
      <c r="AN42" s="4"/>
    </row>
    <row r="43">
      <c r="A43" s="75" t="s">
        <v>133</v>
      </c>
      <c r="B43" s="4" t="s">
        <v>134</v>
      </c>
      <c r="C43" s="4"/>
      <c r="D43" s="79">
        <v>4.68</v>
      </c>
      <c r="E43" s="79">
        <v>4.98</v>
      </c>
      <c r="F43" s="79">
        <v>5.36</v>
      </c>
      <c r="G43" s="79">
        <v>5.73</v>
      </c>
      <c r="H43" s="79">
        <v>6.1</v>
      </c>
      <c r="I43" s="79">
        <v>6.48</v>
      </c>
      <c r="J43" s="79">
        <v>6.85</v>
      </c>
      <c r="K43" s="79">
        <v>7.22</v>
      </c>
      <c r="L43" s="79">
        <v>8.27</v>
      </c>
      <c r="M43" s="79">
        <v>9.76</v>
      </c>
      <c r="N43" s="79">
        <v>11.26</v>
      </c>
      <c r="O43" s="79">
        <v>13.34</v>
      </c>
      <c r="P43" s="79">
        <v>14.83</v>
      </c>
      <c r="Q43" s="79">
        <v>16.33</v>
      </c>
      <c r="R43" s="79">
        <v>17.82</v>
      </c>
      <c r="S43" s="79">
        <v>19.32</v>
      </c>
      <c r="T43" s="79">
        <v>24.73</v>
      </c>
      <c r="U43" s="79">
        <v>26.22</v>
      </c>
      <c r="V43" s="79">
        <v>27.72</v>
      </c>
      <c r="W43" s="79">
        <v>29.21</v>
      </c>
      <c r="X43" s="79">
        <v>30.71</v>
      </c>
      <c r="Y43" s="79">
        <v>37.71</v>
      </c>
      <c r="Z43" s="79">
        <v>39.2</v>
      </c>
      <c r="AA43" s="79">
        <v>40.69</v>
      </c>
      <c r="AB43" s="79">
        <v>42.19</v>
      </c>
      <c r="AC43" s="79">
        <v>43.68</v>
      </c>
      <c r="AD43" s="79">
        <v>45.18</v>
      </c>
      <c r="AE43" s="79">
        <v>46.67</v>
      </c>
      <c r="AF43" s="79">
        <v>48.17</v>
      </c>
      <c r="AG43" s="79">
        <v>49.66</v>
      </c>
      <c r="AH43" s="79">
        <v>51.15</v>
      </c>
      <c r="AI43" s="79">
        <v>52.65</v>
      </c>
      <c r="AJ43" s="79">
        <v>54.14</v>
      </c>
      <c r="AK43" s="79">
        <v>55.64</v>
      </c>
      <c r="AL43" s="79">
        <v>57.13</v>
      </c>
      <c r="AM43" s="79">
        <v>58.63</v>
      </c>
      <c r="AN43" s="4"/>
    </row>
    <row r="44">
      <c r="A44" s="75" t="s">
        <v>135</v>
      </c>
      <c r="B44" s="4" t="s">
        <v>136</v>
      </c>
      <c r="C44" s="4"/>
      <c r="D44" s="79">
        <v>6.69</v>
      </c>
      <c r="E44" s="79">
        <v>6.99</v>
      </c>
      <c r="F44" s="79">
        <v>7.37</v>
      </c>
      <c r="G44" s="79">
        <v>7.74</v>
      </c>
      <c r="H44" s="79">
        <v>8.36</v>
      </c>
      <c r="I44" s="79">
        <v>8.73</v>
      </c>
      <c r="J44" s="79">
        <v>9.1</v>
      </c>
      <c r="K44" s="79">
        <v>9.48</v>
      </c>
      <c r="L44" s="79">
        <v>11.11</v>
      </c>
      <c r="M44" s="79">
        <v>12.6</v>
      </c>
      <c r="N44" s="79">
        <v>14.1</v>
      </c>
      <c r="O44" s="79">
        <v>15.83</v>
      </c>
      <c r="P44" s="79">
        <v>17.33</v>
      </c>
      <c r="Q44" s="79">
        <v>18.82</v>
      </c>
      <c r="R44" s="79">
        <v>20.32</v>
      </c>
      <c r="S44" s="79">
        <v>21.81</v>
      </c>
      <c r="T44" s="79">
        <v>25.66</v>
      </c>
      <c r="U44" s="79">
        <v>27.15</v>
      </c>
      <c r="V44" s="79">
        <v>28.65</v>
      </c>
      <c r="W44" s="79">
        <v>30.14</v>
      </c>
      <c r="X44" s="79">
        <v>31.64</v>
      </c>
      <c r="Y44" s="79">
        <v>35.3</v>
      </c>
      <c r="Z44" s="79">
        <v>36.8</v>
      </c>
      <c r="AA44" s="79">
        <v>38.29</v>
      </c>
      <c r="AB44" s="79">
        <v>39.79</v>
      </c>
      <c r="AC44" s="79">
        <v>41.28</v>
      </c>
      <c r="AD44" s="79">
        <v>42.78</v>
      </c>
      <c r="AE44" s="79">
        <v>44.27</v>
      </c>
      <c r="AF44" s="79">
        <v>45.76</v>
      </c>
      <c r="AG44" s="79">
        <v>47.26</v>
      </c>
      <c r="AH44" s="79">
        <v>48.75</v>
      </c>
      <c r="AI44" s="79">
        <v>50.25</v>
      </c>
      <c r="AJ44" s="79">
        <v>51.74</v>
      </c>
      <c r="AK44" s="79">
        <v>53.23</v>
      </c>
      <c r="AL44" s="79">
        <v>54.73</v>
      </c>
      <c r="AM44" s="79">
        <v>56.22</v>
      </c>
      <c r="AN44" s="4"/>
    </row>
    <row r="45">
      <c r="A45" s="75" t="s">
        <v>137</v>
      </c>
      <c r="B45" s="4" t="s">
        <v>138</v>
      </c>
      <c r="C45" s="4"/>
      <c r="D45" s="79">
        <v>5.12</v>
      </c>
      <c r="E45" s="79">
        <v>5.46</v>
      </c>
      <c r="F45" s="79">
        <v>5.84</v>
      </c>
      <c r="G45" s="79">
        <v>5.98</v>
      </c>
      <c r="H45" s="79">
        <v>6.36</v>
      </c>
      <c r="I45" s="79">
        <v>6.5</v>
      </c>
      <c r="J45" s="79">
        <v>6.87</v>
      </c>
      <c r="K45" s="79">
        <v>7.02</v>
      </c>
      <c r="L45" s="79">
        <v>8.11</v>
      </c>
      <c r="M45" s="79">
        <v>9.26</v>
      </c>
      <c r="N45" s="79">
        <v>10.41</v>
      </c>
      <c r="O45" s="79">
        <v>14.88</v>
      </c>
      <c r="P45" s="79">
        <v>16.92</v>
      </c>
      <c r="Q45" s="79">
        <v>17.64</v>
      </c>
      <c r="R45" s="79">
        <v>18.34</v>
      </c>
      <c r="S45" s="79">
        <v>19.05</v>
      </c>
      <c r="T45" s="79">
        <v>20.28</v>
      </c>
      <c r="U45" s="79">
        <v>20.86</v>
      </c>
      <c r="V45" s="79">
        <v>21.43</v>
      </c>
      <c r="W45" s="79">
        <v>22.0</v>
      </c>
      <c r="X45" s="79">
        <v>22.58</v>
      </c>
      <c r="Y45" s="79">
        <v>23.82</v>
      </c>
      <c r="Z45" s="79">
        <v>24.4</v>
      </c>
      <c r="AA45" s="79">
        <v>24.97</v>
      </c>
      <c r="AB45" s="79">
        <v>25.55</v>
      </c>
      <c r="AC45" s="79">
        <v>26.12</v>
      </c>
      <c r="AD45" s="79">
        <v>27.35</v>
      </c>
      <c r="AE45" s="79">
        <v>27.92</v>
      </c>
      <c r="AF45" s="79">
        <v>28.5</v>
      </c>
      <c r="AG45" s="79">
        <v>29.07</v>
      </c>
      <c r="AH45" s="79">
        <v>29.65</v>
      </c>
      <c r="AI45" s="79">
        <v>30.22</v>
      </c>
      <c r="AJ45" s="79">
        <v>30.8</v>
      </c>
      <c r="AK45" s="79">
        <v>31.37</v>
      </c>
      <c r="AL45" s="79">
        <v>31.95</v>
      </c>
      <c r="AM45" s="79">
        <v>32.52</v>
      </c>
      <c r="AN45" s="4"/>
    </row>
    <row r="46">
      <c r="A46" s="75" t="s">
        <v>139</v>
      </c>
      <c r="B46" s="4" t="s">
        <v>140</v>
      </c>
      <c r="C46" s="4"/>
      <c r="D46" s="79">
        <v>8.47</v>
      </c>
      <c r="E46" s="79">
        <v>8.73</v>
      </c>
      <c r="F46" s="79">
        <v>9.07</v>
      </c>
      <c r="G46" s="79">
        <v>9.4</v>
      </c>
      <c r="H46" s="79">
        <v>9.74</v>
      </c>
      <c r="I46" s="79">
        <v>10.07</v>
      </c>
      <c r="J46" s="79">
        <v>10.4</v>
      </c>
      <c r="K46" s="79">
        <v>10.74</v>
      </c>
      <c r="L46" s="79">
        <v>11.67</v>
      </c>
      <c r="M46" s="79">
        <v>13.0</v>
      </c>
      <c r="N46" s="79">
        <v>14.34</v>
      </c>
      <c r="O46" s="79">
        <v>15.67</v>
      </c>
      <c r="P46" s="79">
        <v>17.01</v>
      </c>
      <c r="Q46" s="79">
        <v>18.34</v>
      </c>
      <c r="R46" s="79">
        <v>19.68</v>
      </c>
      <c r="S46" s="79">
        <v>21.01</v>
      </c>
      <c r="T46" s="79">
        <v>22.35</v>
      </c>
      <c r="U46" s="79">
        <v>23.68</v>
      </c>
      <c r="V46" s="79">
        <v>25.01</v>
      </c>
      <c r="W46" s="79">
        <v>26.35</v>
      </c>
      <c r="X46" s="79">
        <v>27.68</v>
      </c>
      <c r="Y46" s="79">
        <v>29.02</v>
      </c>
      <c r="Z46" s="79">
        <v>30.35</v>
      </c>
      <c r="AA46" s="79">
        <v>31.69</v>
      </c>
      <c r="AB46" s="79">
        <v>33.02</v>
      </c>
      <c r="AC46" s="79">
        <v>34.36</v>
      </c>
      <c r="AD46" s="79">
        <v>35.69</v>
      </c>
      <c r="AE46" s="79">
        <v>37.03</v>
      </c>
      <c r="AF46" s="79">
        <v>38.36</v>
      </c>
      <c r="AG46" s="79">
        <v>39.69</v>
      </c>
      <c r="AH46" s="79">
        <v>41.03</v>
      </c>
      <c r="AI46" s="79">
        <v>42.36</v>
      </c>
      <c r="AJ46" s="79">
        <v>43.7</v>
      </c>
      <c r="AK46" s="79">
        <v>45.03</v>
      </c>
      <c r="AL46" s="79">
        <v>46.37</v>
      </c>
      <c r="AM46" s="79">
        <v>47.7</v>
      </c>
      <c r="AN46" s="4"/>
    </row>
    <row r="47">
      <c r="A47" s="75" t="s">
        <v>141</v>
      </c>
      <c r="B47" s="4" t="s">
        <v>142</v>
      </c>
      <c r="C47" s="4"/>
      <c r="D47" s="79">
        <v>4.01</v>
      </c>
      <c r="E47" s="79">
        <v>4.16</v>
      </c>
      <c r="F47" s="79">
        <v>4.35</v>
      </c>
      <c r="G47" s="79">
        <v>4.55</v>
      </c>
      <c r="H47" s="79">
        <v>4.74</v>
      </c>
      <c r="I47" s="79">
        <v>4.93</v>
      </c>
      <c r="J47" s="79">
        <v>5.12</v>
      </c>
      <c r="K47" s="79">
        <v>5.31</v>
      </c>
      <c r="L47" s="79">
        <v>5.85</v>
      </c>
      <c r="M47" s="79">
        <v>6.62</v>
      </c>
      <c r="N47" s="79">
        <v>7.38</v>
      </c>
      <c r="O47" s="79">
        <v>8.15</v>
      </c>
      <c r="P47" s="79">
        <v>8.92</v>
      </c>
      <c r="Q47" s="79">
        <v>9.69</v>
      </c>
      <c r="R47" s="79">
        <v>10.45</v>
      </c>
      <c r="S47" s="79">
        <v>11.22</v>
      </c>
      <c r="T47" s="79">
        <v>11.99</v>
      </c>
      <c r="U47" s="79">
        <v>12.76</v>
      </c>
      <c r="V47" s="79">
        <v>13.52</v>
      </c>
      <c r="W47" s="79">
        <v>14.29</v>
      </c>
      <c r="X47" s="79">
        <v>15.06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>
      <c r="A48" s="75" t="s">
        <v>10</v>
      </c>
      <c r="B48" s="4" t="s">
        <v>143</v>
      </c>
      <c r="C48" s="79">
        <v>3.17</v>
      </c>
      <c r="D48" s="79">
        <v>5.89</v>
      </c>
      <c r="E48" s="79">
        <v>6.98</v>
      </c>
      <c r="F48" s="79">
        <v>8.65</v>
      </c>
      <c r="G48" s="79">
        <v>10.02</v>
      </c>
      <c r="H48" s="79">
        <v>11.55</v>
      </c>
      <c r="I48" s="79">
        <v>12.92</v>
      </c>
      <c r="J48" s="79">
        <v>14.29</v>
      </c>
      <c r="K48" s="79">
        <v>15.65</v>
      </c>
      <c r="L48" s="79">
        <v>19.71</v>
      </c>
      <c r="M48" s="79">
        <v>25.4</v>
      </c>
      <c r="N48" s="79">
        <v>31.09</v>
      </c>
      <c r="O48" s="79">
        <v>36.98</v>
      </c>
      <c r="P48" s="79">
        <v>42.45</v>
      </c>
      <c r="Q48" s="79">
        <v>47.91</v>
      </c>
      <c r="R48" s="79">
        <v>53.37</v>
      </c>
      <c r="S48" s="79">
        <v>58.83</v>
      </c>
      <c r="T48" s="79">
        <v>64.3</v>
      </c>
      <c r="U48" s="79">
        <v>69.76</v>
      </c>
      <c r="V48" s="79">
        <v>75.22</v>
      </c>
      <c r="W48" s="79">
        <v>80.69</v>
      </c>
      <c r="X48" s="79">
        <v>86.15</v>
      </c>
      <c r="Y48" s="79">
        <v>91.61</v>
      </c>
      <c r="Z48" s="79">
        <v>97.07</v>
      </c>
      <c r="AA48" s="79">
        <v>102.54</v>
      </c>
      <c r="AB48" s="79">
        <v>108.0</v>
      </c>
      <c r="AC48" s="79">
        <v>113.46</v>
      </c>
      <c r="AD48" s="79">
        <v>118.93</v>
      </c>
      <c r="AE48" s="79">
        <v>124.39</v>
      </c>
      <c r="AF48" s="79">
        <v>129.85</v>
      </c>
      <c r="AG48" s="79">
        <v>135.31</v>
      </c>
      <c r="AH48" s="79">
        <v>140.78</v>
      </c>
      <c r="AI48" s="79">
        <v>146.24</v>
      </c>
      <c r="AJ48" s="79">
        <v>151.7</v>
      </c>
      <c r="AK48" s="79">
        <v>157.17</v>
      </c>
      <c r="AL48" s="79">
        <v>162.63</v>
      </c>
      <c r="AM48" s="79">
        <v>168.09</v>
      </c>
      <c r="AN48" s="4"/>
    </row>
    <row r="49">
      <c r="A49" s="75" t="s">
        <v>144</v>
      </c>
      <c r="B49" s="4" t="s">
        <v>145</v>
      </c>
      <c r="C49" s="79">
        <v>1.97</v>
      </c>
      <c r="D49" s="79">
        <v>7.91</v>
      </c>
      <c r="E49" s="79">
        <v>8.45</v>
      </c>
      <c r="F49" s="79">
        <v>9.18</v>
      </c>
      <c r="G49" s="79">
        <v>10.36</v>
      </c>
      <c r="H49" s="79">
        <v>11.41</v>
      </c>
      <c r="I49" s="79">
        <v>12.33</v>
      </c>
      <c r="J49" s="79">
        <v>13.29</v>
      </c>
      <c r="K49" s="79">
        <v>13.96</v>
      </c>
      <c r="L49" s="79">
        <v>16.51</v>
      </c>
      <c r="M49" s="79">
        <v>19.52</v>
      </c>
      <c r="N49" s="79">
        <v>22.74</v>
      </c>
      <c r="O49" s="79">
        <v>26.05</v>
      </c>
      <c r="P49" s="79">
        <v>29.22</v>
      </c>
      <c r="Q49" s="79">
        <v>32.29</v>
      </c>
      <c r="R49" s="79">
        <v>35.64</v>
      </c>
      <c r="S49" s="79">
        <v>38.89</v>
      </c>
      <c r="T49" s="79">
        <v>42.22</v>
      </c>
      <c r="U49" s="79">
        <v>45.56</v>
      </c>
      <c r="V49" s="79">
        <v>48.88</v>
      </c>
      <c r="W49" s="79">
        <v>52.21</v>
      </c>
      <c r="X49" s="79">
        <v>55.53</v>
      </c>
      <c r="Y49" s="79">
        <v>58.86</v>
      </c>
      <c r="Z49" s="79">
        <v>62.17</v>
      </c>
      <c r="AA49" s="79">
        <v>65.49</v>
      </c>
      <c r="AB49" s="79">
        <v>68.79</v>
      </c>
      <c r="AC49" s="79">
        <v>72.05</v>
      </c>
      <c r="AD49" s="79">
        <v>75.31</v>
      </c>
      <c r="AE49" s="79">
        <v>78.51</v>
      </c>
      <c r="AF49" s="79">
        <v>81.7</v>
      </c>
      <c r="AG49" s="79">
        <v>84.9</v>
      </c>
      <c r="AH49" s="79">
        <v>88.09</v>
      </c>
      <c r="AI49" s="79">
        <v>91.37</v>
      </c>
      <c r="AJ49" s="79">
        <v>94.59</v>
      </c>
      <c r="AK49" s="79">
        <v>97.71</v>
      </c>
      <c r="AL49" s="79">
        <v>100.89</v>
      </c>
      <c r="AM49" s="79">
        <v>103.82</v>
      </c>
      <c r="AN49" s="4"/>
    </row>
    <row r="50">
      <c r="A50" s="75"/>
      <c r="B50" s="4" t="s">
        <v>146</v>
      </c>
      <c r="C50" s="79">
        <v>2.3</v>
      </c>
      <c r="D50" s="79">
        <v>5.79</v>
      </c>
      <c r="E50" s="79">
        <v>9.21</v>
      </c>
      <c r="F50" s="79">
        <v>10.12</v>
      </c>
      <c r="G50" s="79">
        <v>11.99</v>
      </c>
      <c r="H50" s="79">
        <v>12.9</v>
      </c>
      <c r="I50" s="79">
        <v>14.72</v>
      </c>
      <c r="J50" s="79">
        <v>16.32</v>
      </c>
      <c r="K50" s="79">
        <v>18.03</v>
      </c>
      <c r="L50" s="79">
        <v>21.59</v>
      </c>
      <c r="M50" s="79">
        <v>26.13</v>
      </c>
      <c r="N50" s="79">
        <v>31.41</v>
      </c>
      <c r="O50" s="79">
        <v>35.76</v>
      </c>
      <c r="P50" s="79">
        <v>40.31</v>
      </c>
      <c r="Q50" s="79">
        <v>45.18</v>
      </c>
      <c r="R50" s="79">
        <v>49.93</v>
      </c>
      <c r="S50" s="79">
        <v>56.78</v>
      </c>
      <c r="T50" s="79">
        <v>61.45</v>
      </c>
      <c r="U50" s="79">
        <v>66.66</v>
      </c>
      <c r="V50" s="79">
        <v>71.44</v>
      </c>
      <c r="W50" s="79">
        <v>75.38</v>
      </c>
      <c r="X50" s="79">
        <v>80.36</v>
      </c>
      <c r="Y50" s="79">
        <v>85.99</v>
      </c>
      <c r="Z50" s="79">
        <v>90.81</v>
      </c>
      <c r="AA50" s="79">
        <v>95.65</v>
      </c>
      <c r="AB50" s="79">
        <v>100.52</v>
      </c>
      <c r="AC50" s="79">
        <v>105.94</v>
      </c>
      <c r="AD50" s="79">
        <v>110.67</v>
      </c>
      <c r="AE50" s="79">
        <v>115.4</v>
      </c>
      <c r="AF50" s="79">
        <v>119.88</v>
      </c>
      <c r="AG50" s="79">
        <v>124.35</v>
      </c>
      <c r="AH50" s="79">
        <v>129.22</v>
      </c>
      <c r="AI50" s="79">
        <v>133.71</v>
      </c>
      <c r="AJ50" s="79">
        <v>138.38</v>
      </c>
      <c r="AK50" s="79">
        <v>143.04</v>
      </c>
      <c r="AL50" s="79">
        <v>147.75</v>
      </c>
      <c r="AM50" s="79">
        <v>152.78</v>
      </c>
      <c r="AN50" s="4"/>
    </row>
    <row r="51">
      <c r="A51" s="75" t="s">
        <v>147</v>
      </c>
      <c r="B51" s="4" t="s">
        <v>148</v>
      </c>
      <c r="C51" s="79">
        <v>1.75</v>
      </c>
      <c r="D51" s="79">
        <v>15.37</v>
      </c>
      <c r="E51" s="79">
        <v>15.91</v>
      </c>
      <c r="F51" s="79">
        <v>16.59</v>
      </c>
      <c r="G51" s="79">
        <v>17.26</v>
      </c>
      <c r="H51" s="79">
        <v>17.94</v>
      </c>
      <c r="I51" s="79">
        <v>18.61</v>
      </c>
      <c r="J51" s="79">
        <v>19.29</v>
      </c>
      <c r="K51" s="79">
        <v>19.97</v>
      </c>
      <c r="L51" s="79">
        <v>21.86</v>
      </c>
      <c r="M51" s="79">
        <v>24.56</v>
      </c>
      <c r="N51" s="79">
        <v>27.26</v>
      </c>
      <c r="O51" s="79">
        <v>29.96</v>
      </c>
      <c r="P51" s="79">
        <v>32.66</v>
      </c>
      <c r="Q51" s="79">
        <v>35.36</v>
      </c>
      <c r="R51" s="79">
        <v>38.06</v>
      </c>
      <c r="S51" s="79">
        <v>40.76</v>
      </c>
      <c r="T51" s="79">
        <v>43.47</v>
      </c>
      <c r="U51" s="79">
        <v>46.17</v>
      </c>
      <c r="V51" s="79">
        <v>48.87</v>
      </c>
      <c r="W51" s="79">
        <v>51.57</v>
      </c>
      <c r="X51" s="79">
        <v>54.27</v>
      </c>
      <c r="Y51" s="79">
        <v>56.97</v>
      </c>
      <c r="Z51" s="79">
        <v>59.67</v>
      </c>
      <c r="AA51" s="79">
        <v>62.37</v>
      </c>
      <c r="AB51" s="79">
        <v>65.07</v>
      </c>
      <c r="AC51" s="79">
        <v>67.78</v>
      </c>
      <c r="AD51" s="79">
        <v>70.48</v>
      </c>
      <c r="AE51" s="79">
        <v>73.18</v>
      </c>
      <c r="AF51" s="79">
        <v>75.88</v>
      </c>
      <c r="AG51" s="79">
        <v>78.58</v>
      </c>
      <c r="AH51" s="79">
        <v>81.28</v>
      </c>
      <c r="AI51" s="79">
        <v>83.98</v>
      </c>
      <c r="AJ51" s="79">
        <v>86.68</v>
      </c>
      <c r="AK51" s="79">
        <v>89.38</v>
      </c>
      <c r="AL51" s="79">
        <v>92.09</v>
      </c>
      <c r="AM51" s="79">
        <v>94.79</v>
      </c>
      <c r="AN51" s="4"/>
    </row>
    <row r="52">
      <c r="A52" s="75" t="s">
        <v>149</v>
      </c>
      <c r="B52" s="4" t="s">
        <v>150</v>
      </c>
      <c r="C52" s="79">
        <v>1.75</v>
      </c>
      <c r="D52" s="79">
        <v>13.86</v>
      </c>
      <c r="E52" s="79">
        <v>14.27</v>
      </c>
      <c r="F52" s="79">
        <v>14.78</v>
      </c>
      <c r="G52" s="79">
        <v>15.29</v>
      </c>
      <c r="H52" s="79">
        <v>15.79</v>
      </c>
      <c r="I52" s="79">
        <v>16.3</v>
      </c>
      <c r="J52" s="79">
        <v>16.81</v>
      </c>
      <c r="K52" s="79">
        <v>17.32</v>
      </c>
      <c r="L52" s="79">
        <v>18.75</v>
      </c>
      <c r="M52" s="79">
        <v>20.78</v>
      </c>
      <c r="N52" s="79">
        <v>22.82</v>
      </c>
      <c r="O52" s="79">
        <v>24.85</v>
      </c>
      <c r="P52" s="79">
        <v>26.89</v>
      </c>
      <c r="Q52" s="79">
        <v>28.92</v>
      </c>
      <c r="R52" s="79">
        <v>30.96</v>
      </c>
      <c r="S52" s="79">
        <v>33.0</v>
      </c>
      <c r="T52" s="79">
        <v>35.03</v>
      </c>
      <c r="U52" s="79">
        <v>37.07</v>
      </c>
      <c r="V52" s="79">
        <v>39.1</v>
      </c>
      <c r="W52" s="79">
        <v>41.14</v>
      </c>
      <c r="X52" s="79">
        <v>43.17</v>
      </c>
      <c r="Y52" s="79">
        <v>45.21</v>
      </c>
      <c r="Z52" s="79">
        <v>47.25</v>
      </c>
      <c r="AA52" s="79">
        <v>49.28</v>
      </c>
      <c r="AB52" s="79">
        <v>51.32</v>
      </c>
      <c r="AC52" s="79">
        <v>53.35</v>
      </c>
      <c r="AD52" s="79">
        <v>55.39</v>
      </c>
      <c r="AE52" s="79">
        <v>57.42</v>
      </c>
      <c r="AF52" s="79">
        <v>59.46</v>
      </c>
      <c r="AG52" s="79">
        <v>61.49</v>
      </c>
      <c r="AH52" s="79">
        <v>63.53</v>
      </c>
      <c r="AI52" s="79">
        <v>65.57</v>
      </c>
      <c r="AJ52" s="79">
        <v>67.6</v>
      </c>
      <c r="AK52" s="79">
        <v>69.64</v>
      </c>
      <c r="AL52" s="79">
        <v>71.67</v>
      </c>
      <c r="AM52" s="79">
        <v>73.71</v>
      </c>
      <c r="AN52" s="4"/>
    </row>
    <row r="53">
      <c r="A53" s="75" t="s">
        <v>151</v>
      </c>
      <c r="B53" s="4" t="s">
        <v>152</v>
      </c>
      <c r="C53" s="79">
        <v>0.75</v>
      </c>
      <c r="D53" s="79">
        <v>15.19</v>
      </c>
      <c r="E53" s="79">
        <v>15.55</v>
      </c>
      <c r="F53" s="79">
        <v>15.99</v>
      </c>
      <c r="G53" s="79">
        <v>16.44</v>
      </c>
      <c r="H53" s="79">
        <v>16.88</v>
      </c>
      <c r="I53" s="79">
        <v>17.33</v>
      </c>
      <c r="J53" s="79">
        <v>17.77</v>
      </c>
      <c r="K53" s="79">
        <v>18.22</v>
      </c>
      <c r="L53" s="79">
        <v>19.47</v>
      </c>
      <c r="M53" s="79">
        <v>21.25</v>
      </c>
      <c r="N53" s="79">
        <v>23.03</v>
      </c>
      <c r="O53" s="79">
        <v>24.81</v>
      </c>
      <c r="P53" s="79">
        <v>26.59</v>
      </c>
      <c r="Q53" s="79">
        <v>28.37</v>
      </c>
      <c r="R53" s="79">
        <v>30.15</v>
      </c>
      <c r="S53" s="79">
        <v>31.94</v>
      </c>
      <c r="T53" s="79">
        <v>33.72</v>
      </c>
      <c r="U53" s="79">
        <v>35.5</v>
      </c>
      <c r="V53" s="79">
        <v>37.28</v>
      </c>
      <c r="W53" s="79">
        <v>39.06</v>
      </c>
      <c r="X53" s="79">
        <v>40.84</v>
      </c>
      <c r="Y53" s="79">
        <v>42.63</v>
      </c>
      <c r="Z53" s="79">
        <v>44.41</v>
      </c>
      <c r="AA53" s="79">
        <v>46.19</v>
      </c>
      <c r="AB53" s="79">
        <v>47.97</v>
      </c>
      <c r="AC53" s="79">
        <v>49.75</v>
      </c>
      <c r="AD53" s="79">
        <v>51.53</v>
      </c>
      <c r="AE53" s="79">
        <v>53.32</v>
      </c>
      <c r="AF53" s="79">
        <v>55.1</v>
      </c>
      <c r="AG53" s="79">
        <v>56.88</v>
      </c>
      <c r="AH53" s="79">
        <v>58.66</v>
      </c>
      <c r="AI53" s="79">
        <v>60.44</v>
      </c>
      <c r="AJ53" s="79">
        <v>62.22</v>
      </c>
      <c r="AK53" s="79">
        <v>64.01</v>
      </c>
      <c r="AL53" s="79">
        <v>65.79</v>
      </c>
      <c r="AM53" s="79">
        <v>67.57</v>
      </c>
      <c r="AN53" s="4"/>
    </row>
    <row r="54">
      <c r="A54" s="75" t="s">
        <v>153</v>
      </c>
      <c r="B54" s="4" t="s">
        <v>154</v>
      </c>
      <c r="C54" s="79">
        <v>1.75</v>
      </c>
      <c r="D54" s="79">
        <v>10.53</v>
      </c>
      <c r="E54" s="79">
        <v>10.86</v>
      </c>
      <c r="F54" s="79">
        <v>11.27</v>
      </c>
      <c r="G54" s="79">
        <v>11.68</v>
      </c>
      <c r="H54" s="79">
        <v>12.1</v>
      </c>
      <c r="I54" s="79">
        <v>12.51</v>
      </c>
      <c r="J54" s="79">
        <v>12.92</v>
      </c>
      <c r="K54" s="79">
        <v>13.34</v>
      </c>
      <c r="L54" s="79">
        <v>14.49</v>
      </c>
      <c r="M54" s="79">
        <v>16.15</v>
      </c>
      <c r="N54" s="79">
        <v>17.8</v>
      </c>
      <c r="O54" s="79">
        <v>19.45</v>
      </c>
      <c r="P54" s="79">
        <v>21.1</v>
      </c>
      <c r="Q54" s="79">
        <v>22.76</v>
      </c>
      <c r="R54" s="79">
        <v>24.41</v>
      </c>
      <c r="S54" s="79">
        <v>26.06</v>
      </c>
      <c r="T54" s="79">
        <v>27.72</v>
      </c>
      <c r="U54" s="79">
        <v>29.37</v>
      </c>
      <c r="V54" s="79">
        <v>31.02</v>
      </c>
      <c r="W54" s="79">
        <v>32.68</v>
      </c>
      <c r="X54" s="79">
        <v>34.33</v>
      </c>
      <c r="Y54" s="79">
        <v>35.98</v>
      </c>
      <c r="Z54" s="79">
        <v>37.63</v>
      </c>
      <c r="AA54" s="79">
        <v>39.29</v>
      </c>
      <c r="AB54" s="79">
        <v>40.94</v>
      </c>
      <c r="AC54" s="79">
        <v>42.59</v>
      </c>
      <c r="AD54" s="79">
        <v>44.25</v>
      </c>
      <c r="AE54" s="79">
        <v>45.9</v>
      </c>
      <c r="AF54" s="79">
        <v>47.55</v>
      </c>
      <c r="AG54" s="79">
        <v>49.2</v>
      </c>
      <c r="AH54" s="79">
        <v>50.86</v>
      </c>
      <c r="AI54" s="79">
        <v>52.51</v>
      </c>
      <c r="AJ54" s="79">
        <v>54.16</v>
      </c>
      <c r="AK54" s="79">
        <v>55.82</v>
      </c>
      <c r="AL54" s="79">
        <v>57.47</v>
      </c>
      <c r="AM54" s="79">
        <v>59.12</v>
      </c>
      <c r="AN54" s="4"/>
    </row>
    <row r="55">
      <c r="A55" s="75" t="s">
        <v>155</v>
      </c>
      <c r="B55" s="4" t="s">
        <v>156</v>
      </c>
      <c r="C55" s="79">
        <v>1.38</v>
      </c>
      <c r="D55" s="79">
        <v>8.42</v>
      </c>
      <c r="E55" s="79">
        <v>8.9</v>
      </c>
      <c r="F55" s="79">
        <v>9.51</v>
      </c>
      <c r="G55" s="79">
        <v>10.11</v>
      </c>
      <c r="H55" s="79">
        <v>10.71</v>
      </c>
      <c r="I55" s="79">
        <v>11.32</v>
      </c>
      <c r="J55" s="79">
        <v>11.92</v>
      </c>
      <c r="K55" s="79">
        <v>12.52</v>
      </c>
      <c r="L55" s="79">
        <v>14.22</v>
      </c>
      <c r="M55" s="79">
        <v>16.63</v>
      </c>
      <c r="N55" s="79">
        <v>19.05</v>
      </c>
      <c r="O55" s="79">
        <v>21.46</v>
      </c>
      <c r="P55" s="79">
        <v>23.87</v>
      </c>
      <c r="Q55" s="79">
        <v>26.29</v>
      </c>
      <c r="R55" s="79">
        <v>28.7</v>
      </c>
      <c r="S55" s="79">
        <v>31.12</v>
      </c>
      <c r="T55" s="79">
        <v>33.53</v>
      </c>
      <c r="U55" s="79">
        <v>35.95</v>
      </c>
      <c r="V55" s="79">
        <v>38.36</v>
      </c>
      <c r="W55" s="79">
        <v>40.78</v>
      </c>
      <c r="X55" s="79">
        <v>43.19</v>
      </c>
      <c r="Y55" s="79">
        <v>45.61</v>
      </c>
      <c r="Z55" s="79">
        <v>48.02</v>
      </c>
      <c r="AA55" s="79">
        <v>50.44</v>
      </c>
      <c r="AB55" s="79">
        <v>52.85</v>
      </c>
      <c r="AC55" s="79">
        <v>55.27</v>
      </c>
      <c r="AD55" s="79">
        <v>57.68</v>
      </c>
      <c r="AE55" s="79">
        <v>60.1</v>
      </c>
      <c r="AF55" s="79">
        <v>62.51</v>
      </c>
      <c r="AG55" s="79">
        <v>64.93</v>
      </c>
      <c r="AH55" s="79">
        <v>67.34</v>
      </c>
      <c r="AI55" s="79">
        <v>69.76</v>
      </c>
      <c r="AJ55" s="79">
        <v>72.17</v>
      </c>
      <c r="AK55" s="79">
        <v>74.59</v>
      </c>
      <c r="AL55" s="79">
        <v>77.0</v>
      </c>
      <c r="AM55" s="79">
        <v>79.42</v>
      </c>
      <c r="AN55" s="4"/>
    </row>
    <row r="56">
      <c r="A56" s="75" t="s">
        <v>157</v>
      </c>
      <c r="B56" s="4" t="s">
        <v>158</v>
      </c>
      <c r="C56" s="79">
        <v>1.75</v>
      </c>
      <c r="D56" s="79">
        <v>8.5</v>
      </c>
      <c r="E56" s="79">
        <v>9.06</v>
      </c>
      <c r="F56" s="79">
        <v>9.76</v>
      </c>
      <c r="G56" s="79">
        <v>10.46</v>
      </c>
      <c r="H56" s="79">
        <v>11.16</v>
      </c>
      <c r="I56" s="79">
        <v>11.86</v>
      </c>
      <c r="J56" s="79">
        <v>12.56</v>
      </c>
      <c r="K56" s="79">
        <v>13.26</v>
      </c>
      <c r="L56" s="79">
        <v>15.22</v>
      </c>
      <c r="M56" s="79">
        <v>18.03</v>
      </c>
      <c r="N56" s="79">
        <v>20.83</v>
      </c>
      <c r="O56" s="79">
        <v>23.63</v>
      </c>
      <c r="P56" s="79">
        <v>26.44</v>
      </c>
      <c r="Q56" s="79">
        <v>29.24</v>
      </c>
      <c r="R56" s="79">
        <v>32.04</v>
      </c>
      <c r="S56" s="79">
        <v>34.85</v>
      </c>
      <c r="T56" s="79">
        <v>37.65</v>
      </c>
      <c r="U56" s="79">
        <v>40.45</v>
      </c>
      <c r="V56" s="79">
        <v>43.26</v>
      </c>
      <c r="W56" s="79">
        <v>46.06</v>
      </c>
      <c r="X56" s="79">
        <v>48.86</v>
      </c>
      <c r="Y56" s="79">
        <v>51.67</v>
      </c>
      <c r="Z56" s="79">
        <v>54.47</v>
      </c>
      <c r="AA56" s="79">
        <v>57.27</v>
      </c>
      <c r="AB56" s="79">
        <v>60.08</v>
      </c>
      <c r="AC56" s="79">
        <v>62.88</v>
      </c>
      <c r="AD56" s="79">
        <v>65.68</v>
      </c>
      <c r="AE56" s="79">
        <v>68.49</v>
      </c>
      <c r="AF56" s="79">
        <v>71.29</v>
      </c>
      <c r="AG56" s="79">
        <v>74.09</v>
      </c>
      <c r="AH56" s="79">
        <v>76.9</v>
      </c>
      <c r="AI56" s="79">
        <v>79.7</v>
      </c>
      <c r="AJ56" s="79">
        <v>82.5</v>
      </c>
      <c r="AK56" s="79">
        <v>85.31</v>
      </c>
      <c r="AL56" s="79">
        <v>88.11</v>
      </c>
      <c r="AM56" s="79">
        <v>90.91</v>
      </c>
      <c r="AN56" s="4"/>
    </row>
    <row r="57">
      <c r="A57" s="75" t="s">
        <v>159</v>
      </c>
      <c r="B57" s="4" t="s">
        <v>160</v>
      </c>
      <c r="C57" s="79">
        <v>4.32</v>
      </c>
      <c r="D57" s="79">
        <v>7.76</v>
      </c>
      <c r="E57" s="79">
        <v>9.64</v>
      </c>
      <c r="F57" s="79">
        <v>12.0</v>
      </c>
      <c r="G57" s="79">
        <v>14.36</v>
      </c>
      <c r="H57" s="79">
        <v>16.72</v>
      </c>
      <c r="I57" s="79">
        <v>19.08</v>
      </c>
      <c r="J57" s="79">
        <v>21.44</v>
      </c>
      <c r="K57" s="79">
        <v>23.8</v>
      </c>
      <c r="L57" s="79">
        <v>30.41</v>
      </c>
      <c r="M57" s="79">
        <v>39.85</v>
      </c>
      <c r="N57" s="79">
        <v>49.29</v>
      </c>
      <c r="O57" s="79">
        <v>58.73</v>
      </c>
      <c r="P57" s="79">
        <v>68.17</v>
      </c>
      <c r="Q57" s="79">
        <v>77.61</v>
      </c>
      <c r="R57" s="79">
        <v>87.05</v>
      </c>
      <c r="S57" s="79">
        <v>96.49</v>
      </c>
      <c r="T57" s="79">
        <v>105.92</v>
      </c>
      <c r="U57" s="79">
        <v>115.36</v>
      </c>
      <c r="V57" s="79">
        <v>124.8</v>
      </c>
      <c r="W57" s="79">
        <v>134.24</v>
      </c>
      <c r="X57" s="79">
        <v>143.68</v>
      </c>
      <c r="Y57" s="79">
        <v>153.12</v>
      </c>
      <c r="Z57" s="79">
        <v>162.56</v>
      </c>
      <c r="AA57" s="79">
        <v>172.0</v>
      </c>
      <c r="AB57" s="79">
        <v>181.44</v>
      </c>
      <c r="AC57" s="79">
        <v>190.88</v>
      </c>
      <c r="AD57" s="79">
        <v>203.08</v>
      </c>
      <c r="AE57" s="79">
        <v>209.76</v>
      </c>
      <c r="AF57" s="79">
        <v>219.2</v>
      </c>
      <c r="AG57" s="79">
        <v>228.64</v>
      </c>
      <c r="AH57" s="79">
        <v>238.08</v>
      </c>
      <c r="AI57" s="79">
        <v>247.51</v>
      </c>
      <c r="AJ57" s="79">
        <v>256.95</v>
      </c>
      <c r="AK57" s="79">
        <v>266.39</v>
      </c>
      <c r="AL57" s="79">
        <v>275.83</v>
      </c>
      <c r="AM57" s="79">
        <v>285.27</v>
      </c>
      <c r="AN57" s="4"/>
    </row>
    <row r="58">
      <c r="A58" s="75" t="s">
        <v>161</v>
      </c>
      <c r="B58" s="4" t="s">
        <v>162</v>
      </c>
      <c r="C58" s="79">
        <v>2.68</v>
      </c>
      <c r="D58" s="79">
        <v>11.38</v>
      </c>
      <c r="E58" s="79">
        <v>12.07</v>
      </c>
      <c r="F58" s="79">
        <v>12.92</v>
      </c>
      <c r="G58" s="79">
        <v>13.78</v>
      </c>
      <c r="H58" s="79">
        <v>14.64</v>
      </c>
      <c r="I58" s="79">
        <v>15.5</v>
      </c>
      <c r="J58" s="79">
        <v>16.35</v>
      </c>
      <c r="K58" s="79">
        <v>17.21</v>
      </c>
      <c r="L58" s="79">
        <v>19.61</v>
      </c>
      <c r="M58" s="79">
        <v>23.04</v>
      </c>
      <c r="N58" s="79">
        <v>26.47</v>
      </c>
      <c r="O58" s="79">
        <v>29.9</v>
      </c>
      <c r="P58" s="79">
        <v>33.32</v>
      </c>
      <c r="Q58" s="79">
        <v>36.75</v>
      </c>
      <c r="R58" s="79">
        <v>40.18</v>
      </c>
      <c r="S58" s="79">
        <v>43.61</v>
      </c>
      <c r="T58" s="79">
        <v>47.04</v>
      </c>
      <c r="U58" s="79">
        <v>50.47</v>
      </c>
      <c r="V58" s="79">
        <v>53.9</v>
      </c>
      <c r="W58" s="79">
        <v>57.33</v>
      </c>
      <c r="X58" s="79">
        <v>60.75</v>
      </c>
      <c r="Y58" s="79">
        <v>64.18</v>
      </c>
      <c r="Z58" s="79">
        <v>67.61</v>
      </c>
      <c r="AA58" s="79">
        <v>71.04</v>
      </c>
      <c r="AB58" s="79">
        <v>74.47</v>
      </c>
      <c r="AC58" s="79">
        <v>77.9</v>
      </c>
      <c r="AD58" s="79">
        <v>81.33</v>
      </c>
      <c r="AE58" s="79">
        <v>84.76</v>
      </c>
      <c r="AF58" s="79">
        <v>88.18</v>
      </c>
      <c r="AG58" s="79">
        <v>91.61</v>
      </c>
      <c r="AH58" s="79">
        <v>95.04</v>
      </c>
      <c r="AI58" s="79">
        <v>98.47</v>
      </c>
      <c r="AJ58" s="79">
        <v>101.9</v>
      </c>
      <c r="AK58" s="79">
        <v>105.33</v>
      </c>
      <c r="AL58" s="79">
        <v>108.76</v>
      </c>
      <c r="AM58" s="79">
        <v>112.19</v>
      </c>
      <c r="AN58" s="4"/>
    </row>
    <row r="59">
      <c r="A59" s="75" t="s">
        <v>163</v>
      </c>
      <c r="B59" s="4" t="s">
        <v>164</v>
      </c>
      <c r="C59" s="79">
        <v>3.57</v>
      </c>
      <c r="D59" s="79">
        <v>13.97</v>
      </c>
      <c r="E59" s="79">
        <v>14.76</v>
      </c>
      <c r="F59" s="79">
        <v>15.75</v>
      </c>
      <c r="G59" s="79">
        <v>16.73</v>
      </c>
      <c r="H59" s="79">
        <v>17.72</v>
      </c>
      <c r="I59" s="79">
        <v>18.71</v>
      </c>
      <c r="J59" s="79">
        <v>19.7</v>
      </c>
      <c r="K59" s="79">
        <v>20.68</v>
      </c>
      <c r="L59" s="79">
        <v>23.45</v>
      </c>
      <c r="M59" s="79">
        <v>27.4</v>
      </c>
      <c r="N59" s="79">
        <v>31.35</v>
      </c>
      <c r="O59" s="79">
        <v>35.3</v>
      </c>
      <c r="P59" s="79">
        <v>39.25</v>
      </c>
      <c r="Q59" s="79">
        <v>43.2</v>
      </c>
      <c r="R59" s="79">
        <v>47.15</v>
      </c>
      <c r="S59" s="79">
        <v>51.1</v>
      </c>
      <c r="T59" s="79">
        <v>55.05</v>
      </c>
      <c r="U59" s="79">
        <v>59.01</v>
      </c>
      <c r="V59" s="79">
        <v>62.96</v>
      </c>
      <c r="W59" s="79">
        <v>66.91</v>
      </c>
      <c r="X59" s="79">
        <v>70.86</v>
      </c>
      <c r="Y59" s="79">
        <v>74.81</v>
      </c>
      <c r="Z59" s="79">
        <v>78.76</v>
      </c>
      <c r="AA59" s="79">
        <v>82.71</v>
      </c>
      <c r="AB59" s="79">
        <v>86.66</v>
      </c>
      <c r="AC59" s="79">
        <v>90.61</v>
      </c>
      <c r="AD59" s="79">
        <v>95.03</v>
      </c>
      <c r="AE59" s="79">
        <v>98.51</v>
      </c>
      <c r="AF59" s="79">
        <v>102.46</v>
      </c>
      <c r="AG59" s="79">
        <v>106.41</v>
      </c>
      <c r="AH59" s="79">
        <v>110.36</v>
      </c>
      <c r="AI59" s="79">
        <v>114.31</v>
      </c>
      <c r="AJ59" s="79">
        <v>118.26</v>
      </c>
      <c r="AK59" s="79">
        <v>122.22</v>
      </c>
      <c r="AL59" s="79">
        <v>126.17</v>
      </c>
      <c r="AM59" s="79">
        <v>130.12</v>
      </c>
      <c r="AN59" s="4"/>
    </row>
    <row r="60">
      <c r="A60" s="75" t="s">
        <v>165</v>
      </c>
      <c r="B60" s="4" t="s">
        <v>166</v>
      </c>
      <c r="C60" s="79">
        <v>3.4</v>
      </c>
      <c r="D60" s="79">
        <v>14.01</v>
      </c>
      <c r="E60" s="79">
        <v>14.57</v>
      </c>
      <c r="F60" s="79">
        <v>15.27</v>
      </c>
      <c r="G60" s="79">
        <v>15.97</v>
      </c>
      <c r="H60" s="79">
        <v>16.67</v>
      </c>
      <c r="I60" s="79">
        <v>17.37</v>
      </c>
      <c r="J60" s="79">
        <v>18.07</v>
      </c>
      <c r="K60" s="79">
        <v>18.77</v>
      </c>
      <c r="L60" s="79">
        <v>20.72</v>
      </c>
      <c r="M60" s="79">
        <v>23.52</v>
      </c>
      <c r="N60" s="79">
        <v>26.31</v>
      </c>
      <c r="O60" s="79">
        <v>29.11</v>
      </c>
      <c r="P60" s="79">
        <v>31.9</v>
      </c>
      <c r="Q60" s="79">
        <v>34.7</v>
      </c>
      <c r="R60" s="79">
        <v>37.49</v>
      </c>
      <c r="S60" s="79">
        <v>40.29</v>
      </c>
      <c r="T60" s="79">
        <v>43.09</v>
      </c>
      <c r="U60" s="79">
        <v>45.88</v>
      </c>
      <c r="V60" s="79">
        <v>48.68</v>
      </c>
      <c r="W60" s="79">
        <v>51.47</v>
      </c>
      <c r="X60" s="79">
        <v>54.27</v>
      </c>
      <c r="Y60" s="79">
        <v>57.06</v>
      </c>
      <c r="Z60" s="79">
        <v>59.86</v>
      </c>
      <c r="AA60" s="79">
        <v>62.65</v>
      </c>
      <c r="AB60" s="79">
        <v>65.45</v>
      </c>
      <c r="AC60" s="79">
        <v>68.24</v>
      </c>
      <c r="AD60" s="79">
        <v>71.04</v>
      </c>
      <c r="AE60" s="79">
        <v>73.83</v>
      </c>
      <c r="AF60" s="79">
        <v>76.63</v>
      </c>
      <c r="AG60" s="79">
        <v>79.43</v>
      </c>
      <c r="AH60" s="79">
        <v>82.22</v>
      </c>
      <c r="AI60" s="79">
        <v>85.02</v>
      </c>
      <c r="AJ60" s="79">
        <v>87.81</v>
      </c>
      <c r="AK60" s="79">
        <v>90.61</v>
      </c>
      <c r="AL60" s="79">
        <v>93.4</v>
      </c>
      <c r="AM60" s="79">
        <v>96.2</v>
      </c>
      <c r="AN60" s="4"/>
    </row>
    <row r="61">
      <c r="A61" s="75" t="s">
        <v>167</v>
      </c>
      <c r="B61" s="4" t="s">
        <v>168</v>
      </c>
      <c r="C61" s="79">
        <v>1.75</v>
      </c>
      <c r="D61" s="79">
        <v>15.39</v>
      </c>
      <c r="E61" s="79">
        <v>15.95</v>
      </c>
      <c r="F61" s="79">
        <v>16.65</v>
      </c>
      <c r="G61" s="79">
        <v>17.35</v>
      </c>
      <c r="H61" s="79">
        <v>18.05</v>
      </c>
      <c r="I61" s="79">
        <v>18.75</v>
      </c>
      <c r="J61" s="79">
        <v>19.45</v>
      </c>
      <c r="K61" s="79">
        <v>20.14</v>
      </c>
      <c r="L61" s="79">
        <v>22.1</v>
      </c>
      <c r="M61" s="79">
        <v>24.9</v>
      </c>
      <c r="N61" s="79">
        <v>27.69</v>
      </c>
      <c r="O61" s="79">
        <v>30.49</v>
      </c>
      <c r="P61" s="79">
        <v>33.28</v>
      </c>
      <c r="Q61" s="79">
        <v>36.08</v>
      </c>
      <c r="R61" s="79">
        <v>38.87</v>
      </c>
      <c r="S61" s="79">
        <v>41.67</v>
      </c>
      <c r="T61" s="79">
        <v>44.46</v>
      </c>
      <c r="U61" s="79">
        <v>47.26</v>
      </c>
      <c r="V61" s="79">
        <v>50.06</v>
      </c>
      <c r="W61" s="79">
        <v>52.85</v>
      </c>
      <c r="X61" s="79">
        <v>55.65</v>
      </c>
      <c r="Y61" s="79">
        <v>58.44</v>
      </c>
      <c r="Z61" s="79">
        <v>61.24</v>
      </c>
      <c r="AA61" s="79">
        <v>64.03</v>
      </c>
      <c r="AB61" s="79">
        <v>66.83</v>
      </c>
      <c r="AC61" s="79">
        <v>69.62</v>
      </c>
      <c r="AD61" s="79">
        <v>72.42</v>
      </c>
      <c r="AE61" s="79">
        <v>75.21</v>
      </c>
      <c r="AF61" s="79">
        <v>78.01</v>
      </c>
      <c r="AG61" s="79">
        <v>80.8</v>
      </c>
      <c r="AH61" s="79">
        <v>83.6</v>
      </c>
      <c r="AI61" s="79">
        <v>86.4</v>
      </c>
      <c r="AJ61" s="79">
        <v>89.19</v>
      </c>
      <c r="AK61" s="79">
        <v>91.99</v>
      </c>
      <c r="AL61" s="79">
        <v>94.78</v>
      </c>
      <c r="AM61" s="79">
        <v>97.58</v>
      </c>
      <c r="AN61" s="4"/>
    </row>
    <row r="62">
      <c r="A62" s="75" t="s">
        <v>169</v>
      </c>
      <c r="B62" s="4" t="s">
        <v>170</v>
      </c>
      <c r="C62" s="79">
        <v>0.63</v>
      </c>
      <c r="D62" s="79">
        <v>12.62</v>
      </c>
      <c r="E62" s="79">
        <v>13.17</v>
      </c>
      <c r="F62" s="79">
        <v>13.85</v>
      </c>
      <c r="G62" s="79">
        <v>14.53</v>
      </c>
      <c r="H62" s="79">
        <v>15.22</v>
      </c>
      <c r="I62" s="79">
        <v>15.9</v>
      </c>
      <c r="J62" s="79">
        <v>16.58</v>
      </c>
      <c r="K62" s="79">
        <v>17.27</v>
      </c>
      <c r="L62" s="79">
        <v>19.18</v>
      </c>
      <c r="M62" s="79">
        <v>21.91</v>
      </c>
      <c r="N62" s="79">
        <v>24.64</v>
      </c>
      <c r="O62" s="79">
        <v>27.37</v>
      </c>
      <c r="P62" s="79">
        <v>30.11</v>
      </c>
      <c r="Q62" s="79">
        <v>32.84</v>
      </c>
      <c r="R62" s="79">
        <v>35.57</v>
      </c>
      <c r="S62" s="79">
        <v>38.3</v>
      </c>
      <c r="T62" s="79">
        <v>41.04</v>
      </c>
      <c r="U62" s="79">
        <v>43.77</v>
      </c>
      <c r="V62" s="79">
        <v>46.5</v>
      </c>
      <c r="W62" s="79">
        <v>49.23</v>
      </c>
      <c r="X62" s="79">
        <v>51.96</v>
      </c>
      <c r="Y62" s="79">
        <v>54.7</v>
      </c>
      <c r="Z62" s="79">
        <v>57.43</v>
      </c>
      <c r="AA62" s="79">
        <v>60.16</v>
      </c>
      <c r="AB62" s="79">
        <v>62.89</v>
      </c>
      <c r="AC62" s="79">
        <v>65.63</v>
      </c>
      <c r="AD62" s="79">
        <v>68.36</v>
      </c>
      <c r="AE62" s="79">
        <v>71.09</v>
      </c>
      <c r="AF62" s="79">
        <v>73.82</v>
      </c>
      <c r="AG62" s="79">
        <v>76.55</v>
      </c>
      <c r="AH62" s="79">
        <v>79.29</v>
      </c>
      <c r="AI62" s="79">
        <v>82.02</v>
      </c>
      <c r="AJ62" s="79">
        <v>84.75</v>
      </c>
      <c r="AK62" s="79">
        <v>87.48</v>
      </c>
      <c r="AL62" s="79">
        <v>90.21</v>
      </c>
      <c r="AM62" s="79">
        <v>92.95</v>
      </c>
      <c r="AN62" s="4"/>
    </row>
    <row r="63">
      <c r="A63" s="75" t="s">
        <v>171</v>
      </c>
      <c r="B63" s="4" t="s">
        <v>172</v>
      </c>
      <c r="C63" s="79">
        <v>0.25</v>
      </c>
      <c r="D63" s="79">
        <v>15.16</v>
      </c>
      <c r="E63" s="79">
        <v>15.49</v>
      </c>
      <c r="F63" s="79">
        <v>15.9</v>
      </c>
      <c r="G63" s="79">
        <v>16.31</v>
      </c>
      <c r="H63" s="79">
        <v>16.72</v>
      </c>
      <c r="I63" s="79">
        <v>17.13</v>
      </c>
      <c r="J63" s="79">
        <v>17.54</v>
      </c>
      <c r="K63" s="79">
        <v>17.95</v>
      </c>
      <c r="L63" s="79">
        <v>19.09</v>
      </c>
      <c r="M63" s="79">
        <v>20.73</v>
      </c>
      <c r="N63" s="79">
        <v>22.37</v>
      </c>
      <c r="O63" s="79">
        <v>24.01</v>
      </c>
      <c r="P63" s="79">
        <v>25.65</v>
      </c>
      <c r="Q63" s="79">
        <v>27.29</v>
      </c>
      <c r="R63" s="79">
        <v>28.93</v>
      </c>
      <c r="S63" s="79">
        <v>30.57</v>
      </c>
      <c r="T63" s="79">
        <v>32.21</v>
      </c>
      <c r="U63" s="79">
        <v>33.85</v>
      </c>
      <c r="V63" s="79">
        <v>35.49</v>
      </c>
      <c r="W63" s="79">
        <v>37.12</v>
      </c>
      <c r="X63" s="79">
        <v>38.76</v>
      </c>
      <c r="Y63" s="79">
        <v>40.4</v>
      </c>
      <c r="Z63" s="79">
        <v>42.04</v>
      </c>
      <c r="AA63" s="79">
        <v>43.68</v>
      </c>
      <c r="AB63" s="79">
        <v>45.32</v>
      </c>
      <c r="AC63" s="79">
        <v>46.96</v>
      </c>
      <c r="AD63" s="79">
        <v>48.6</v>
      </c>
      <c r="AE63" s="79">
        <v>50.24</v>
      </c>
      <c r="AF63" s="79">
        <v>51.88</v>
      </c>
      <c r="AG63" s="79">
        <v>53.52</v>
      </c>
      <c r="AH63" s="79">
        <v>55.15</v>
      </c>
      <c r="AI63" s="79">
        <v>56.79</v>
      </c>
      <c r="AJ63" s="79">
        <v>58.43</v>
      </c>
      <c r="AK63" s="79">
        <v>60.07</v>
      </c>
      <c r="AL63" s="79">
        <v>61.71</v>
      </c>
      <c r="AM63" s="79">
        <v>63.35</v>
      </c>
      <c r="AN63" s="4"/>
    </row>
    <row r="64">
      <c r="A64" s="75" t="s">
        <v>173</v>
      </c>
      <c r="B64" s="4" t="s">
        <v>174</v>
      </c>
      <c r="C64" s="79">
        <v>1.75</v>
      </c>
      <c r="D64" s="79">
        <v>8.37</v>
      </c>
      <c r="E64" s="79">
        <v>8.8</v>
      </c>
      <c r="F64" s="79">
        <v>9.34</v>
      </c>
      <c r="G64" s="79">
        <v>9.88</v>
      </c>
      <c r="H64" s="79">
        <v>10.42</v>
      </c>
      <c r="I64" s="79">
        <v>10.96</v>
      </c>
      <c r="J64" s="79">
        <v>11.5</v>
      </c>
      <c r="K64" s="79">
        <v>12.04</v>
      </c>
      <c r="L64" s="79">
        <v>13.56</v>
      </c>
      <c r="M64" s="79">
        <v>15.72</v>
      </c>
      <c r="N64" s="79">
        <v>17.88</v>
      </c>
      <c r="O64" s="79">
        <v>20.04</v>
      </c>
      <c r="P64" s="79">
        <v>22.21</v>
      </c>
      <c r="Q64" s="79">
        <v>24.37</v>
      </c>
      <c r="R64" s="79">
        <v>26.53</v>
      </c>
      <c r="S64" s="79">
        <v>28.69</v>
      </c>
      <c r="T64" s="79">
        <v>30.85</v>
      </c>
      <c r="U64" s="79">
        <v>33.02</v>
      </c>
      <c r="V64" s="79">
        <v>35.18</v>
      </c>
      <c r="W64" s="79">
        <v>37.34</v>
      </c>
      <c r="X64" s="79">
        <v>39.5</v>
      </c>
      <c r="Y64" s="79">
        <v>41.66</v>
      </c>
      <c r="Z64" s="79">
        <v>43.83</v>
      </c>
      <c r="AA64" s="79">
        <v>45.99</v>
      </c>
      <c r="AB64" s="79">
        <v>48.15</v>
      </c>
      <c r="AC64" s="79">
        <v>50.31</v>
      </c>
      <c r="AD64" s="79">
        <v>52.47</v>
      </c>
      <c r="AE64" s="79">
        <v>54.64</v>
      </c>
      <c r="AF64" s="79">
        <v>56.8</v>
      </c>
      <c r="AG64" s="79">
        <v>58.96</v>
      </c>
      <c r="AH64" s="79">
        <v>61.12</v>
      </c>
      <c r="AI64" s="79">
        <v>63.29</v>
      </c>
      <c r="AJ64" s="79">
        <v>65.45</v>
      </c>
      <c r="AK64" s="79">
        <v>67.61</v>
      </c>
      <c r="AL64" s="79">
        <v>69.77</v>
      </c>
      <c r="AM64" s="79">
        <v>71.93</v>
      </c>
      <c r="AN64" s="4"/>
    </row>
    <row r="65">
      <c r="A65" s="75" t="s">
        <v>175</v>
      </c>
      <c r="B65" s="4" t="s">
        <v>176</v>
      </c>
      <c r="C65" s="79">
        <v>1.09</v>
      </c>
      <c r="D65" s="79">
        <v>12.53</v>
      </c>
      <c r="E65" s="79">
        <v>12.99</v>
      </c>
      <c r="F65" s="79">
        <v>13.57</v>
      </c>
      <c r="G65" s="79">
        <v>14.14</v>
      </c>
      <c r="H65" s="79">
        <v>14.72</v>
      </c>
      <c r="I65" s="79">
        <v>15.29</v>
      </c>
      <c r="J65" s="79">
        <v>15.86</v>
      </c>
      <c r="K65" s="79">
        <v>16.44</v>
      </c>
      <c r="L65" s="79">
        <v>18.04</v>
      </c>
      <c r="M65" s="79">
        <v>20.34</v>
      </c>
      <c r="N65" s="79">
        <v>22.64</v>
      </c>
      <c r="O65" s="79">
        <v>24.93</v>
      </c>
      <c r="P65" s="79">
        <v>27.23</v>
      </c>
      <c r="Q65" s="79">
        <v>29.53</v>
      </c>
      <c r="R65" s="79">
        <v>31.82</v>
      </c>
      <c r="S65" s="79">
        <v>34.12</v>
      </c>
      <c r="T65" s="79">
        <v>36.42</v>
      </c>
      <c r="U65" s="79">
        <v>38.71</v>
      </c>
      <c r="V65" s="79">
        <v>41.01</v>
      </c>
      <c r="W65" s="79">
        <v>43.31</v>
      </c>
      <c r="X65" s="79">
        <v>45.6</v>
      </c>
      <c r="Y65" s="79">
        <v>47.9</v>
      </c>
      <c r="Z65" s="79">
        <v>50.19</v>
      </c>
      <c r="AA65" s="79">
        <v>52.49</v>
      </c>
      <c r="AB65" s="79">
        <v>54.79</v>
      </c>
      <c r="AC65" s="79">
        <v>57.08</v>
      </c>
      <c r="AD65" s="79">
        <v>59.38</v>
      </c>
      <c r="AE65" s="79">
        <v>61.68</v>
      </c>
      <c r="AF65" s="79">
        <v>63.97</v>
      </c>
      <c r="AG65" s="79">
        <v>66.27</v>
      </c>
      <c r="AH65" s="79">
        <v>68.57</v>
      </c>
      <c r="AI65" s="79">
        <v>70.86</v>
      </c>
      <c r="AJ65" s="79">
        <v>73.16</v>
      </c>
      <c r="AK65" s="79">
        <v>75.45</v>
      </c>
      <c r="AL65" s="79">
        <v>77.75</v>
      </c>
      <c r="AM65" s="79">
        <v>80.05</v>
      </c>
      <c r="AN65" s="4"/>
    </row>
    <row r="66">
      <c r="A66" s="75" t="s">
        <v>177</v>
      </c>
      <c r="B66" s="4" t="s">
        <v>178</v>
      </c>
      <c r="C66" s="79">
        <v>0.24</v>
      </c>
      <c r="D66" s="79">
        <v>15.14</v>
      </c>
      <c r="E66" s="79">
        <v>15.44</v>
      </c>
      <c r="F66" s="79">
        <v>15.81</v>
      </c>
      <c r="G66" s="79">
        <v>16.19</v>
      </c>
      <c r="H66" s="79">
        <v>16.57</v>
      </c>
      <c r="I66" s="79">
        <v>16.95</v>
      </c>
      <c r="J66" s="79">
        <v>17.33</v>
      </c>
      <c r="K66" s="79">
        <v>17.7</v>
      </c>
      <c r="L66" s="79">
        <v>18.76</v>
      </c>
      <c r="M66" s="79">
        <v>20.27</v>
      </c>
      <c r="N66" s="79">
        <v>21.78</v>
      </c>
      <c r="O66" s="79">
        <v>23.29</v>
      </c>
      <c r="P66" s="79">
        <v>24.8</v>
      </c>
      <c r="Q66" s="79">
        <v>26.31</v>
      </c>
      <c r="R66" s="79">
        <v>27.82</v>
      </c>
      <c r="S66" s="79">
        <v>29.33</v>
      </c>
      <c r="T66" s="79">
        <v>30.84</v>
      </c>
      <c r="U66" s="79">
        <v>32.35</v>
      </c>
      <c r="V66" s="79">
        <v>33.86</v>
      </c>
      <c r="W66" s="79">
        <v>35.37</v>
      </c>
      <c r="X66" s="79">
        <v>36.88</v>
      </c>
      <c r="Y66" s="79">
        <v>38.39</v>
      </c>
      <c r="Z66" s="79">
        <v>39.9</v>
      </c>
      <c r="AA66" s="79">
        <v>41.42</v>
      </c>
      <c r="AB66" s="79">
        <v>42.93</v>
      </c>
      <c r="AC66" s="79">
        <v>44.44</v>
      </c>
      <c r="AD66" s="79">
        <v>45.95</v>
      </c>
      <c r="AE66" s="79">
        <v>47.46</v>
      </c>
      <c r="AF66" s="79">
        <v>48.97</v>
      </c>
      <c r="AG66" s="79">
        <v>50.48</v>
      </c>
      <c r="AH66" s="79">
        <v>51.99</v>
      </c>
      <c r="AI66" s="79">
        <v>53.5</v>
      </c>
      <c r="AJ66" s="79">
        <v>55.01</v>
      </c>
      <c r="AK66" s="79">
        <v>56.52</v>
      </c>
      <c r="AL66" s="79">
        <v>58.03</v>
      </c>
      <c r="AM66" s="79">
        <v>59.54</v>
      </c>
      <c r="AN66" s="4"/>
    </row>
    <row r="67">
      <c r="A67" s="75" t="s">
        <v>179</v>
      </c>
      <c r="B67" s="4" t="s">
        <v>180</v>
      </c>
      <c r="C67" s="79">
        <v>3.28</v>
      </c>
      <c r="D67" s="79">
        <v>14.16</v>
      </c>
      <c r="E67" s="79">
        <v>14.87</v>
      </c>
      <c r="F67" s="79">
        <v>15.75</v>
      </c>
      <c r="G67" s="79">
        <v>16.63</v>
      </c>
      <c r="H67" s="79">
        <v>17.51</v>
      </c>
      <c r="I67" s="79">
        <v>18.39</v>
      </c>
      <c r="J67" s="79">
        <v>19.28</v>
      </c>
      <c r="K67" s="79">
        <v>20.16</v>
      </c>
      <c r="L67" s="79">
        <v>22.63</v>
      </c>
      <c r="M67" s="79">
        <v>26.16</v>
      </c>
      <c r="N67" s="79">
        <v>29.69</v>
      </c>
      <c r="O67" s="79">
        <v>33.21</v>
      </c>
      <c r="P67" s="79">
        <v>36.74</v>
      </c>
      <c r="Q67" s="79">
        <v>40.27</v>
      </c>
      <c r="R67" s="79">
        <v>43.8</v>
      </c>
      <c r="S67" s="79">
        <v>47.33</v>
      </c>
      <c r="T67" s="79">
        <v>50.86</v>
      </c>
      <c r="U67" s="79">
        <v>54.39</v>
      </c>
      <c r="V67" s="79">
        <v>57.92</v>
      </c>
      <c r="W67" s="79">
        <v>61.44</v>
      </c>
      <c r="X67" s="79">
        <v>64.97</v>
      </c>
      <c r="Y67" s="79">
        <v>68.5</v>
      </c>
      <c r="Z67" s="79">
        <v>72.03</v>
      </c>
      <c r="AA67" s="79">
        <v>75.56</v>
      </c>
      <c r="AB67" s="79">
        <v>79.09</v>
      </c>
      <c r="AC67" s="79">
        <v>82.62</v>
      </c>
      <c r="AD67" s="79">
        <v>86.15</v>
      </c>
      <c r="AE67" s="79">
        <v>89.67</v>
      </c>
      <c r="AF67" s="79">
        <v>93.2</v>
      </c>
      <c r="AG67" s="79">
        <v>96.73</v>
      </c>
      <c r="AH67" s="79">
        <v>100.26</v>
      </c>
      <c r="AI67" s="79">
        <v>103.79</v>
      </c>
      <c r="AJ67" s="79">
        <v>107.32</v>
      </c>
      <c r="AK67" s="79">
        <v>110.85</v>
      </c>
      <c r="AL67" s="79">
        <v>114.38</v>
      </c>
      <c r="AM67" s="79">
        <v>117.9</v>
      </c>
      <c r="AN67" s="4"/>
    </row>
    <row r="68">
      <c r="A68" s="75" t="s">
        <v>181</v>
      </c>
      <c r="B68" s="4" t="s">
        <v>182</v>
      </c>
      <c r="C68" s="79">
        <v>0.44</v>
      </c>
      <c r="D68" s="79">
        <v>15.24</v>
      </c>
      <c r="E68" s="79">
        <v>15.65</v>
      </c>
      <c r="F68" s="79">
        <v>16.16</v>
      </c>
      <c r="G68" s="79">
        <v>16.67</v>
      </c>
      <c r="H68" s="79">
        <v>17.17</v>
      </c>
      <c r="I68" s="79">
        <v>17.68</v>
      </c>
      <c r="J68" s="79">
        <v>18.19</v>
      </c>
      <c r="K68" s="79">
        <v>18.7</v>
      </c>
      <c r="L68" s="79">
        <v>20.13</v>
      </c>
      <c r="M68" s="79">
        <v>22.16</v>
      </c>
      <c r="N68" s="79">
        <v>24.2</v>
      </c>
      <c r="O68" s="79">
        <v>26.23</v>
      </c>
      <c r="P68" s="79">
        <v>28.27</v>
      </c>
      <c r="Q68" s="79">
        <v>30.3</v>
      </c>
      <c r="R68" s="79">
        <v>32.34</v>
      </c>
      <c r="S68" s="79">
        <v>34.38</v>
      </c>
      <c r="T68" s="79">
        <v>36.41</v>
      </c>
      <c r="U68" s="79">
        <v>38.45</v>
      </c>
      <c r="V68" s="79">
        <v>40.48</v>
      </c>
      <c r="W68" s="79">
        <v>42.52</v>
      </c>
      <c r="X68" s="79">
        <v>44.55</v>
      </c>
      <c r="Y68" s="79">
        <v>46.59</v>
      </c>
      <c r="Z68" s="79">
        <v>48.62</v>
      </c>
      <c r="AA68" s="79">
        <v>50.66</v>
      </c>
      <c r="AB68" s="79">
        <v>52.7</v>
      </c>
      <c r="AC68" s="79">
        <v>54.73</v>
      </c>
      <c r="AD68" s="79">
        <v>56.77</v>
      </c>
      <c r="AE68" s="79">
        <v>58.8</v>
      </c>
      <c r="AF68" s="79">
        <v>60.84</v>
      </c>
      <c r="AG68" s="79">
        <v>62.87</v>
      </c>
      <c r="AH68" s="79">
        <v>64.91</v>
      </c>
      <c r="AI68" s="79">
        <v>66.95</v>
      </c>
      <c r="AJ68" s="79">
        <v>68.98</v>
      </c>
      <c r="AK68" s="79">
        <v>71.02</v>
      </c>
      <c r="AL68" s="79">
        <v>73.05</v>
      </c>
      <c r="AM68" s="79">
        <v>75.09</v>
      </c>
      <c r="AN68" s="4"/>
    </row>
    <row r="69">
      <c r="A69" s="75" t="s">
        <v>183</v>
      </c>
      <c r="B69" s="4" t="s">
        <v>184</v>
      </c>
      <c r="C69" s="79">
        <v>1.85</v>
      </c>
      <c r="D69" s="79">
        <v>10.77</v>
      </c>
      <c r="E69" s="79">
        <v>11.39</v>
      </c>
      <c r="F69" s="79">
        <v>12.17</v>
      </c>
      <c r="G69" s="79">
        <v>12.94</v>
      </c>
      <c r="H69" s="79">
        <v>13.72</v>
      </c>
      <c r="I69" s="79">
        <v>14.5</v>
      </c>
      <c r="J69" s="79">
        <v>15.28</v>
      </c>
      <c r="K69" s="79">
        <v>16.06</v>
      </c>
      <c r="L69" s="79">
        <v>18.24</v>
      </c>
      <c r="M69" s="79">
        <v>21.35</v>
      </c>
      <c r="N69" s="79">
        <v>24.46</v>
      </c>
      <c r="O69" s="79">
        <v>27.57</v>
      </c>
      <c r="P69" s="79">
        <v>30.69</v>
      </c>
      <c r="Q69" s="79">
        <v>33.8</v>
      </c>
      <c r="R69" s="79">
        <v>36.91</v>
      </c>
      <c r="S69" s="79">
        <v>40.02</v>
      </c>
      <c r="T69" s="79">
        <v>43.14</v>
      </c>
      <c r="U69" s="79">
        <v>46.25</v>
      </c>
      <c r="V69" s="79">
        <v>49.36</v>
      </c>
      <c r="W69" s="79">
        <v>52.48</v>
      </c>
      <c r="X69" s="79">
        <v>55.59</v>
      </c>
      <c r="Y69" s="79">
        <v>58.7</v>
      </c>
      <c r="Z69" s="79">
        <v>61.81</v>
      </c>
      <c r="AA69" s="79">
        <v>64.93</v>
      </c>
      <c r="AB69" s="79">
        <v>68.04</v>
      </c>
      <c r="AC69" s="79">
        <v>71.15</v>
      </c>
      <c r="AD69" s="79">
        <v>74.26</v>
      </c>
      <c r="AE69" s="79">
        <v>77.38</v>
      </c>
      <c r="AF69" s="79">
        <v>80.49</v>
      </c>
      <c r="AG69" s="79">
        <v>83.6</v>
      </c>
      <c r="AH69" s="79">
        <v>86.71</v>
      </c>
      <c r="AI69" s="79">
        <v>89.83</v>
      </c>
      <c r="AJ69" s="79">
        <v>92.94</v>
      </c>
      <c r="AK69" s="79">
        <v>96.05</v>
      </c>
      <c r="AL69" s="79">
        <v>99.16</v>
      </c>
      <c r="AM69" s="79">
        <v>102.28</v>
      </c>
      <c r="AN69" s="4"/>
    </row>
    <row r="70">
      <c r="A70" s="75" t="s">
        <v>185</v>
      </c>
      <c r="B70" s="4" t="s">
        <v>186</v>
      </c>
      <c r="C70" s="79">
        <v>1.61</v>
      </c>
      <c r="D70" s="79">
        <v>13.03</v>
      </c>
      <c r="E70" s="79">
        <v>13.98</v>
      </c>
      <c r="F70" s="79">
        <v>15.16</v>
      </c>
      <c r="G70" s="79">
        <v>16.35</v>
      </c>
      <c r="H70" s="79">
        <v>17.54</v>
      </c>
      <c r="I70" s="79">
        <v>18.73</v>
      </c>
      <c r="J70" s="79">
        <v>19.92</v>
      </c>
      <c r="K70" s="79">
        <v>21.11</v>
      </c>
      <c r="L70" s="79">
        <v>24.43</v>
      </c>
      <c r="M70" s="79">
        <v>29.19</v>
      </c>
      <c r="N70" s="79">
        <v>33.94</v>
      </c>
      <c r="O70" s="79">
        <v>38.7</v>
      </c>
      <c r="P70" s="79">
        <v>43.45</v>
      </c>
      <c r="Q70" s="79">
        <v>48.2</v>
      </c>
      <c r="R70" s="79">
        <v>52.96</v>
      </c>
      <c r="S70" s="79">
        <v>57.71</v>
      </c>
      <c r="T70" s="79">
        <v>62.47</v>
      </c>
      <c r="U70" s="79">
        <v>67.22</v>
      </c>
      <c r="V70" s="79">
        <v>71.98</v>
      </c>
      <c r="W70" s="79">
        <v>76.73</v>
      </c>
      <c r="X70" s="79">
        <v>81.48</v>
      </c>
      <c r="Y70" s="79">
        <v>86.24</v>
      </c>
      <c r="Z70" s="79">
        <v>90.99</v>
      </c>
      <c r="AA70" s="79">
        <v>95.75</v>
      </c>
      <c r="AB70" s="79">
        <v>100.5</v>
      </c>
      <c r="AC70" s="79">
        <v>105.25</v>
      </c>
      <c r="AD70" s="79">
        <v>110.01</v>
      </c>
      <c r="AE70" s="79">
        <v>114.76</v>
      </c>
      <c r="AF70" s="79">
        <v>119.52</v>
      </c>
      <c r="AG70" s="79">
        <v>124.27</v>
      </c>
      <c r="AH70" s="79">
        <v>129.02</v>
      </c>
      <c r="AI70" s="79">
        <v>133.78</v>
      </c>
      <c r="AJ70" s="79">
        <v>138.53</v>
      </c>
      <c r="AK70" s="79">
        <v>143.29</v>
      </c>
      <c r="AL70" s="79">
        <v>148.04</v>
      </c>
      <c r="AM70" s="79">
        <v>152.79</v>
      </c>
      <c r="AN70" s="4"/>
    </row>
    <row r="71">
      <c r="A71" s="75" t="s">
        <v>187</v>
      </c>
      <c r="B71" s="4" t="s">
        <v>188</v>
      </c>
      <c r="C71" s="79">
        <v>1.75</v>
      </c>
      <c r="D71" s="79">
        <v>12.61</v>
      </c>
      <c r="E71" s="79">
        <v>13.14</v>
      </c>
      <c r="F71" s="79">
        <v>13.81</v>
      </c>
      <c r="G71" s="79">
        <v>14.48</v>
      </c>
      <c r="H71" s="79">
        <v>15.14</v>
      </c>
      <c r="I71" s="79">
        <v>15.81</v>
      </c>
      <c r="J71" s="79">
        <v>16.48</v>
      </c>
      <c r="K71" s="79">
        <v>17.15</v>
      </c>
      <c r="L71" s="79">
        <v>19.01</v>
      </c>
      <c r="M71" s="79">
        <v>21.68</v>
      </c>
      <c r="N71" s="79">
        <v>24.35</v>
      </c>
      <c r="O71" s="79">
        <v>27.02</v>
      </c>
      <c r="P71" s="79">
        <v>29.69</v>
      </c>
      <c r="Q71" s="79">
        <v>32.36</v>
      </c>
      <c r="R71" s="79">
        <v>35.03</v>
      </c>
      <c r="S71" s="79">
        <v>37.7</v>
      </c>
      <c r="T71" s="79">
        <v>40.37</v>
      </c>
      <c r="U71" s="79">
        <v>43.03</v>
      </c>
      <c r="V71" s="79">
        <v>45.7</v>
      </c>
      <c r="W71" s="79">
        <v>48.37</v>
      </c>
      <c r="X71" s="79">
        <v>51.04</v>
      </c>
      <c r="Y71" s="79">
        <v>53.71</v>
      </c>
      <c r="Z71" s="79">
        <v>56.38</v>
      </c>
      <c r="AA71" s="79">
        <v>59.05</v>
      </c>
      <c r="AB71" s="79">
        <v>61.72</v>
      </c>
      <c r="AC71" s="79">
        <v>64.39</v>
      </c>
      <c r="AD71" s="79">
        <v>67.05</v>
      </c>
      <c r="AE71" s="79">
        <v>69.72</v>
      </c>
      <c r="AF71" s="79">
        <v>72.39</v>
      </c>
      <c r="AG71" s="79">
        <v>75.06</v>
      </c>
      <c r="AH71" s="79">
        <v>77.73</v>
      </c>
      <c r="AI71" s="79">
        <v>80.4</v>
      </c>
      <c r="AJ71" s="79">
        <v>83.07</v>
      </c>
      <c r="AK71" s="79">
        <v>85.74</v>
      </c>
      <c r="AL71" s="79">
        <v>88.41</v>
      </c>
      <c r="AM71" s="79">
        <v>91.08</v>
      </c>
      <c r="AN71" s="4"/>
    </row>
    <row r="72">
      <c r="A72" s="75" t="s">
        <v>189</v>
      </c>
      <c r="B72" s="4" t="s">
        <v>190</v>
      </c>
      <c r="C72" s="79">
        <v>1.75</v>
      </c>
      <c r="D72" s="79">
        <v>12.37</v>
      </c>
      <c r="E72" s="79">
        <v>12.66</v>
      </c>
      <c r="F72" s="79">
        <v>13.03</v>
      </c>
      <c r="G72" s="79">
        <v>13.39</v>
      </c>
      <c r="H72" s="79">
        <v>13.76</v>
      </c>
      <c r="I72" s="79">
        <v>14.13</v>
      </c>
      <c r="J72" s="79">
        <v>14.49</v>
      </c>
      <c r="K72" s="79">
        <v>14.86</v>
      </c>
      <c r="L72" s="79">
        <v>15.88</v>
      </c>
      <c r="M72" s="79">
        <v>17.35</v>
      </c>
      <c r="N72" s="79">
        <v>18.82</v>
      </c>
      <c r="O72" s="79">
        <v>20.28</v>
      </c>
      <c r="P72" s="79">
        <v>21.75</v>
      </c>
      <c r="Q72" s="79">
        <v>23.21</v>
      </c>
      <c r="R72" s="79">
        <v>24.68</v>
      </c>
      <c r="S72" s="79">
        <v>26.14</v>
      </c>
      <c r="T72" s="79">
        <v>27.61</v>
      </c>
      <c r="U72" s="79">
        <v>29.07</v>
      </c>
      <c r="V72" s="79">
        <v>30.54</v>
      </c>
      <c r="W72" s="79">
        <v>32.01</v>
      </c>
      <c r="X72" s="79">
        <v>33.47</v>
      </c>
      <c r="Y72" s="79">
        <v>34.94</v>
      </c>
      <c r="Z72" s="79">
        <v>36.4</v>
      </c>
      <c r="AA72" s="79">
        <v>37.87</v>
      </c>
      <c r="AB72" s="79">
        <v>39.33</v>
      </c>
      <c r="AC72" s="79">
        <v>40.8</v>
      </c>
      <c r="AD72" s="79">
        <v>42.26</v>
      </c>
      <c r="AE72" s="79">
        <v>43.73</v>
      </c>
      <c r="AF72" s="79">
        <v>45.2</v>
      </c>
      <c r="AG72" s="79">
        <v>46.66</v>
      </c>
      <c r="AH72" s="79">
        <v>48.13</v>
      </c>
      <c r="AI72" s="79">
        <v>49.59</v>
      </c>
      <c r="AJ72" s="79">
        <v>51.06</v>
      </c>
      <c r="AK72" s="79">
        <v>52.52</v>
      </c>
      <c r="AL72" s="79">
        <v>53.99</v>
      </c>
      <c r="AM72" s="79">
        <v>55.45</v>
      </c>
      <c r="AN72" s="4"/>
    </row>
    <row r="73">
      <c r="A73" s="75" t="s">
        <v>191</v>
      </c>
      <c r="B73" s="4" t="s">
        <v>192</v>
      </c>
      <c r="C73" s="79">
        <v>1.69</v>
      </c>
      <c r="D73" s="79">
        <v>15.34</v>
      </c>
      <c r="E73" s="79">
        <v>15.85</v>
      </c>
      <c r="F73" s="79">
        <v>16.48</v>
      </c>
      <c r="G73" s="79">
        <v>17.11</v>
      </c>
      <c r="H73" s="79">
        <v>17.75</v>
      </c>
      <c r="I73" s="79">
        <v>18.38</v>
      </c>
      <c r="J73" s="79">
        <v>19.01</v>
      </c>
      <c r="K73" s="79">
        <v>19.65</v>
      </c>
      <c r="L73" s="79">
        <v>21.42</v>
      </c>
      <c r="M73" s="79">
        <v>23.95</v>
      </c>
      <c r="N73" s="79">
        <v>26.49</v>
      </c>
      <c r="O73" s="79">
        <v>29.02</v>
      </c>
      <c r="P73" s="79">
        <v>31.55</v>
      </c>
      <c r="Q73" s="79">
        <v>34.09</v>
      </c>
      <c r="R73" s="79">
        <v>36.62</v>
      </c>
      <c r="S73" s="79">
        <v>39.15</v>
      </c>
      <c r="T73" s="79">
        <v>41.69</v>
      </c>
      <c r="U73" s="79">
        <v>44.22</v>
      </c>
      <c r="V73" s="79">
        <v>46.75</v>
      </c>
      <c r="W73" s="79">
        <v>49.29</v>
      </c>
      <c r="X73" s="79">
        <v>51.82</v>
      </c>
      <c r="Y73" s="79">
        <v>54.35</v>
      </c>
      <c r="Z73" s="79">
        <v>56.89</v>
      </c>
      <c r="AA73" s="79">
        <v>59.42</v>
      </c>
      <c r="AB73" s="79">
        <v>61.95</v>
      </c>
      <c r="AC73" s="79">
        <v>64.49</v>
      </c>
      <c r="AD73" s="79">
        <v>67.02</v>
      </c>
      <c r="AE73" s="79">
        <v>69.55</v>
      </c>
      <c r="AF73" s="79">
        <v>72.09</v>
      </c>
      <c r="AG73" s="79">
        <v>74.62</v>
      </c>
      <c r="AH73" s="79">
        <v>77.15</v>
      </c>
      <c r="AI73" s="79">
        <v>79.69</v>
      </c>
      <c r="AJ73" s="79">
        <v>82.22</v>
      </c>
      <c r="AK73" s="79">
        <v>84.75</v>
      </c>
      <c r="AL73" s="79">
        <v>87.29</v>
      </c>
      <c r="AM73" s="79">
        <v>89.82</v>
      </c>
      <c r="AN73" s="4"/>
    </row>
    <row r="74">
      <c r="A74" s="75" t="s">
        <v>193</v>
      </c>
      <c r="B74" s="4" t="s">
        <v>194</v>
      </c>
      <c r="C74" s="79">
        <v>1.6</v>
      </c>
      <c r="D74" s="79">
        <v>15.46</v>
      </c>
      <c r="E74" s="79">
        <v>16.1</v>
      </c>
      <c r="F74" s="79">
        <v>16.89</v>
      </c>
      <c r="G74" s="79">
        <v>17.67</v>
      </c>
      <c r="H74" s="79">
        <v>18.46</v>
      </c>
      <c r="I74" s="79">
        <v>19.25</v>
      </c>
      <c r="J74" s="79">
        <v>20.04</v>
      </c>
      <c r="K74" s="79">
        <v>20.83</v>
      </c>
      <c r="L74" s="79">
        <v>23.04</v>
      </c>
      <c r="M74" s="79">
        <v>26.2</v>
      </c>
      <c r="N74" s="79">
        <v>29.35</v>
      </c>
      <c r="O74" s="79">
        <v>32.51</v>
      </c>
      <c r="P74" s="79">
        <v>35.67</v>
      </c>
      <c r="Q74" s="79">
        <v>38.83</v>
      </c>
      <c r="R74" s="79">
        <v>41.98</v>
      </c>
      <c r="S74" s="79">
        <v>45.14</v>
      </c>
      <c r="T74" s="79">
        <v>48.3</v>
      </c>
      <c r="U74" s="79">
        <v>51.45</v>
      </c>
      <c r="V74" s="79">
        <v>54.61</v>
      </c>
      <c r="W74" s="79">
        <v>57.77</v>
      </c>
      <c r="X74" s="79">
        <v>60.92</v>
      </c>
      <c r="Y74" s="79">
        <v>64.08</v>
      </c>
      <c r="Z74" s="79">
        <v>67.24</v>
      </c>
      <c r="AA74" s="79">
        <v>70.39</v>
      </c>
      <c r="AB74" s="79">
        <v>73.55</v>
      </c>
      <c r="AC74" s="79">
        <v>76.71</v>
      </c>
      <c r="AD74" s="79">
        <v>79.87</v>
      </c>
      <c r="AE74" s="79">
        <v>83.02</v>
      </c>
      <c r="AF74" s="79">
        <v>86.18</v>
      </c>
      <c r="AG74" s="79">
        <v>89.34</v>
      </c>
      <c r="AH74" s="79">
        <v>92.49</v>
      </c>
      <c r="AI74" s="79">
        <v>95.65</v>
      </c>
      <c r="AJ74" s="79">
        <v>98.81</v>
      </c>
      <c r="AK74" s="79">
        <v>101.96</v>
      </c>
      <c r="AL74" s="79">
        <v>105.12</v>
      </c>
      <c r="AM74" s="79">
        <v>108.28</v>
      </c>
      <c r="AN74" s="4"/>
    </row>
    <row r="75">
      <c r="A75" s="75" t="s">
        <v>195</v>
      </c>
      <c r="B75" s="4" t="s">
        <v>196</v>
      </c>
      <c r="C75" s="79">
        <v>1.75</v>
      </c>
      <c r="D75" s="79">
        <v>8.31</v>
      </c>
      <c r="E75" s="79">
        <v>8.68</v>
      </c>
      <c r="F75" s="79">
        <v>9.14</v>
      </c>
      <c r="G75" s="79">
        <v>9.6</v>
      </c>
      <c r="H75" s="79">
        <v>10.07</v>
      </c>
      <c r="I75" s="79">
        <v>10.53</v>
      </c>
      <c r="J75" s="79">
        <v>10.99</v>
      </c>
      <c r="K75" s="79">
        <v>11.46</v>
      </c>
      <c r="L75" s="79">
        <v>12.75</v>
      </c>
      <c r="M75" s="79">
        <v>14.61</v>
      </c>
      <c r="N75" s="79">
        <v>16.46</v>
      </c>
      <c r="O75" s="79">
        <v>18.31</v>
      </c>
      <c r="P75" s="79">
        <v>20.17</v>
      </c>
      <c r="Q75" s="79">
        <v>22.02</v>
      </c>
      <c r="R75" s="79">
        <v>23.87</v>
      </c>
      <c r="S75" s="79">
        <v>25.72</v>
      </c>
      <c r="T75" s="79">
        <v>27.58</v>
      </c>
      <c r="U75" s="79">
        <v>29.43</v>
      </c>
      <c r="V75" s="79">
        <v>31.28</v>
      </c>
      <c r="W75" s="79">
        <v>33.14</v>
      </c>
      <c r="X75" s="79">
        <v>34.99</v>
      </c>
      <c r="Y75" s="79">
        <v>36.84</v>
      </c>
      <c r="Z75" s="79">
        <v>38.69</v>
      </c>
      <c r="AA75" s="79">
        <v>40.55</v>
      </c>
      <c r="AB75" s="79">
        <v>42.4</v>
      </c>
      <c r="AC75" s="79">
        <v>44.25</v>
      </c>
      <c r="AD75" s="79">
        <v>46.1</v>
      </c>
      <c r="AE75" s="79">
        <v>47.96</v>
      </c>
      <c r="AF75" s="79">
        <v>49.81</v>
      </c>
      <c r="AG75" s="79">
        <v>51.66</v>
      </c>
      <c r="AH75" s="79">
        <v>53.52</v>
      </c>
      <c r="AI75" s="79">
        <v>55.37</v>
      </c>
      <c r="AJ75" s="79">
        <v>57.22</v>
      </c>
      <c r="AK75" s="79">
        <v>59.07</v>
      </c>
      <c r="AL75" s="79">
        <v>60.93</v>
      </c>
      <c r="AM75" s="79">
        <v>62.78</v>
      </c>
      <c r="AN75" s="4"/>
    </row>
    <row r="76">
      <c r="A76" s="75" t="s">
        <v>197</v>
      </c>
      <c r="B76" s="4" t="s">
        <v>198</v>
      </c>
      <c r="C76" s="79">
        <v>1.29</v>
      </c>
      <c r="D76" s="79">
        <v>11.1</v>
      </c>
      <c r="E76" s="79">
        <v>11.51</v>
      </c>
      <c r="F76" s="79">
        <v>12.02</v>
      </c>
      <c r="G76" s="79">
        <v>12.53</v>
      </c>
      <c r="H76" s="79">
        <v>13.04</v>
      </c>
      <c r="I76" s="79">
        <v>13.54</v>
      </c>
      <c r="J76" s="79">
        <v>14.05</v>
      </c>
      <c r="K76" s="79">
        <v>14.56</v>
      </c>
      <c r="L76" s="79">
        <v>15.99</v>
      </c>
      <c r="M76" s="79">
        <v>18.02</v>
      </c>
      <c r="N76" s="79">
        <v>20.06</v>
      </c>
      <c r="O76" s="79">
        <v>22.09</v>
      </c>
      <c r="P76" s="79">
        <v>24.13</v>
      </c>
      <c r="Q76" s="79">
        <v>26.17</v>
      </c>
      <c r="R76" s="79">
        <v>28.2</v>
      </c>
      <c r="S76" s="79">
        <v>30.24</v>
      </c>
      <c r="T76" s="79">
        <v>32.27</v>
      </c>
      <c r="U76" s="79">
        <v>34.31</v>
      </c>
      <c r="V76" s="79">
        <v>36.34</v>
      </c>
      <c r="W76" s="79">
        <v>38.38</v>
      </c>
      <c r="X76" s="79">
        <v>40.42</v>
      </c>
      <c r="Y76" s="79">
        <v>42.45</v>
      </c>
      <c r="Z76" s="79">
        <v>44.49</v>
      </c>
      <c r="AA76" s="79">
        <v>46.52</v>
      </c>
      <c r="AB76" s="79">
        <v>48.56</v>
      </c>
      <c r="AC76" s="79">
        <v>50.59</v>
      </c>
      <c r="AD76" s="79">
        <v>52.63</v>
      </c>
      <c r="AE76" s="79">
        <v>54.66</v>
      </c>
      <c r="AF76" s="79">
        <v>56.7</v>
      </c>
      <c r="AG76" s="79">
        <v>58.74</v>
      </c>
      <c r="AH76" s="79">
        <v>60.77</v>
      </c>
      <c r="AI76" s="79">
        <v>62.81</v>
      </c>
      <c r="AJ76" s="79">
        <v>64.84</v>
      </c>
      <c r="AK76" s="79">
        <v>66.88</v>
      </c>
      <c r="AL76" s="79">
        <v>68.91</v>
      </c>
      <c r="AM76" s="79">
        <v>70.95</v>
      </c>
      <c r="AN76" s="4"/>
    </row>
    <row r="77">
      <c r="A77" s="75" t="s">
        <v>199</v>
      </c>
      <c r="B77" s="4" t="s">
        <v>200</v>
      </c>
      <c r="C77" s="79">
        <v>1.75</v>
      </c>
      <c r="D77" s="79">
        <v>11.27</v>
      </c>
      <c r="E77" s="79">
        <v>11.84</v>
      </c>
      <c r="F77" s="79">
        <v>12.56</v>
      </c>
      <c r="G77" s="79">
        <v>13.27</v>
      </c>
      <c r="H77" s="79">
        <v>13.99</v>
      </c>
      <c r="I77" s="79">
        <v>14.7</v>
      </c>
      <c r="J77" s="79">
        <v>15.42</v>
      </c>
      <c r="K77" s="79">
        <v>16.14</v>
      </c>
      <c r="L77" s="79">
        <v>18.14</v>
      </c>
      <c r="M77" s="79">
        <v>21.0</v>
      </c>
      <c r="N77" s="79">
        <v>23.87</v>
      </c>
      <c r="O77" s="79">
        <v>26.73</v>
      </c>
      <c r="P77" s="79">
        <v>29.59</v>
      </c>
      <c r="Q77" s="79">
        <v>32.46</v>
      </c>
      <c r="R77" s="79">
        <v>35.32</v>
      </c>
      <c r="S77" s="79">
        <v>38.18</v>
      </c>
      <c r="T77" s="79">
        <v>41.05</v>
      </c>
      <c r="U77" s="79">
        <v>43.91</v>
      </c>
      <c r="V77" s="79">
        <v>46.77</v>
      </c>
      <c r="W77" s="79">
        <v>49.63</v>
      </c>
      <c r="X77" s="79">
        <v>52.5</v>
      </c>
      <c r="Y77" s="79">
        <v>55.36</v>
      </c>
      <c r="Z77" s="79">
        <v>58.22</v>
      </c>
      <c r="AA77" s="79">
        <v>61.09</v>
      </c>
      <c r="AB77" s="79">
        <v>63.95</v>
      </c>
      <c r="AC77" s="79">
        <v>66.81</v>
      </c>
      <c r="AD77" s="79">
        <v>69.68</v>
      </c>
      <c r="AE77" s="79">
        <v>72.54</v>
      </c>
      <c r="AF77" s="79">
        <v>75.4</v>
      </c>
      <c r="AG77" s="79">
        <v>78.27</v>
      </c>
      <c r="AH77" s="79">
        <v>81.13</v>
      </c>
      <c r="AI77" s="79">
        <v>83.99</v>
      </c>
      <c r="AJ77" s="79">
        <v>86.86</v>
      </c>
      <c r="AK77" s="79">
        <v>89.72</v>
      </c>
      <c r="AL77" s="79">
        <v>92.58</v>
      </c>
      <c r="AM77" s="79">
        <v>95.45</v>
      </c>
      <c r="AN77" s="4"/>
    </row>
    <row r="78">
      <c r="A78" s="75" t="s">
        <v>201</v>
      </c>
      <c r="B78" s="4" t="s">
        <v>202</v>
      </c>
      <c r="C78" s="79">
        <v>1.75</v>
      </c>
      <c r="D78" s="79">
        <v>8.72</v>
      </c>
      <c r="E78" s="79">
        <v>9.51</v>
      </c>
      <c r="F78" s="79">
        <v>10.49</v>
      </c>
      <c r="G78" s="79">
        <v>11.47</v>
      </c>
      <c r="H78" s="79">
        <v>12.45</v>
      </c>
      <c r="I78" s="79">
        <v>13.43</v>
      </c>
      <c r="J78" s="79">
        <v>14.41</v>
      </c>
      <c r="K78" s="79">
        <v>15.39</v>
      </c>
      <c r="L78" s="79">
        <v>18.13</v>
      </c>
      <c r="M78" s="79">
        <v>22.06</v>
      </c>
      <c r="N78" s="79">
        <v>25.98</v>
      </c>
      <c r="O78" s="79">
        <v>29.9</v>
      </c>
      <c r="P78" s="79">
        <v>33.82</v>
      </c>
      <c r="Q78" s="79">
        <v>37.74</v>
      </c>
      <c r="R78" s="79">
        <v>41.66</v>
      </c>
      <c r="S78" s="79">
        <v>45.59</v>
      </c>
      <c r="T78" s="79">
        <v>49.51</v>
      </c>
      <c r="U78" s="79">
        <v>53.43</v>
      </c>
      <c r="V78" s="79">
        <v>57.35</v>
      </c>
      <c r="W78" s="79">
        <v>61.27</v>
      </c>
      <c r="X78" s="79">
        <v>65.2</v>
      </c>
      <c r="Y78" s="79">
        <v>69.12</v>
      </c>
      <c r="Z78" s="79">
        <v>73.04</v>
      </c>
      <c r="AA78" s="79">
        <v>76.96</v>
      </c>
      <c r="AB78" s="79">
        <v>80.88</v>
      </c>
      <c r="AC78" s="79">
        <v>84.81</v>
      </c>
      <c r="AD78" s="79">
        <v>89.55</v>
      </c>
      <c r="AE78" s="79">
        <v>92.65</v>
      </c>
      <c r="AF78" s="79">
        <v>96.57</v>
      </c>
      <c r="AG78" s="79">
        <v>100.49</v>
      </c>
      <c r="AH78" s="79">
        <v>104.41</v>
      </c>
      <c r="AI78" s="79">
        <v>108.34</v>
      </c>
      <c r="AJ78" s="79">
        <v>112.26</v>
      </c>
      <c r="AK78" s="79">
        <v>116.18</v>
      </c>
      <c r="AL78" s="79">
        <v>120.1</v>
      </c>
      <c r="AM78" s="79">
        <v>124.02</v>
      </c>
      <c r="AN78" s="4"/>
    </row>
    <row r="79">
      <c r="A79" s="75" t="s">
        <v>203</v>
      </c>
      <c r="B79" s="4" t="s">
        <v>204</v>
      </c>
      <c r="C79" s="79">
        <v>1.75</v>
      </c>
      <c r="D79" s="79">
        <v>9.75</v>
      </c>
      <c r="E79" s="79">
        <v>10.19</v>
      </c>
      <c r="F79" s="79">
        <v>10.74</v>
      </c>
      <c r="G79" s="79">
        <v>11.29</v>
      </c>
      <c r="H79" s="79">
        <v>11.84</v>
      </c>
      <c r="I79" s="79">
        <v>12.39</v>
      </c>
      <c r="J79" s="79">
        <v>12.94</v>
      </c>
      <c r="K79" s="79">
        <v>13.49</v>
      </c>
      <c r="L79" s="79">
        <v>15.03</v>
      </c>
      <c r="M79" s="79">
        <v>17.22</v>
      </c>
      <c r="N79" s="79">
        <v>19.42</v>
      </c>
      <c r="O79" s="79">
        <v>21.61</v>
      </c>
      <c r="P79" s="79">
        <v>23.81</v>
      </c>
      <c r="Q79" s="79">
        <v>26.01</v>
      </c>
      <c r="R79" s="79">
        <v>28.2</v>
      </c>
      <c r="S79" s="79">
        <v>30.4</v>
      </c>
      <c r="T79" s="79">
        <v>32.6</v>
      </c>
      <c r="U79" s="79">
        <v>34.79</v>
      </c>
      <c r="V79" s="79">
        <v>36.99</v>
      </c>
      <c r="W79" s="79">
        <v>39.18</v>
      </c>
      <c r="X79" s="79">
        <v>41.38</v>
      </c>
      <c r="Y79" s="79">
        <v>43.58</v>
      </c>
      <c r="Z79" s="79">
        <v>45.77</v>
      </c>
      <c r="AA79" s="79">
        <v>47.97</v>
      </c>
      <c r="AB79" s="79">
        <v>50.17</v>
      </c>
      <c r="AC79" s="79">
        <v>52.36</v>
      </c>
      <c r="AD79" s="79">
        <v>54.56</v>
      </c>
      <c r="AE79" s="79">
        <v>56.75</v>
      </c>
      <c r="AF79" s="79">
        <v>58.95</v>
      </c>
      <c r="AG79" s="79">
        <v>61.15</v>
      </c>
      <c r="AH79" s="79">
        <v>63.34</v>
      </c>
      <c r="AI79" s="79">
        <v>65.54</v>
      </c>
      <c r="AJ79" s="79">
        <v>67.73</v>
      </c>
      <c r="AK79" s="79">
        <v>69.93</v>
      </c>
      <c r="AL79" s="79">
        <v>72.13</v>
      </c>
      <c r="AM79" s="79">
        <v>74.32</v>
      </c>
      <c r="AN79" s="4"/>
    </row>
    <row r="80">
      <c r="A80" s="75" t="s">
        <v>205</v>
      </c>
      <c r="B80" s="4" t="s">
        <v>206</v>
      </c>
      <c r="C80" s="79">
        <v>1.75</v>
      </c>
      <c r="D80" s="79">
        <v>11.18</v>
      </c>
      <c r="E80" s="79">
        <v>11.66</v>
      </c>
      <c r="F80" s="79">
        <v>12.26</v>
      </c>
      <c r="G80" s="79">
        <v>12.87</v>
      </c>
      <c r="H80" s="79">
        <v>13.47</v>
      </c>
      <c r="I80" s="79">
        <v>14.08</v>
      </c>
      <c r="J80" s="79">
        <v>14.68</v>
      </c>
      <c r="K80" s="79">
        <v>15.28</v>
      </c>
      <c r="L80" s="79">
        <v>16.97</v>
      </c>
      <c r="M80" s="79">
        <v>19.39</v>
      </c>
      <c r="N80" s="79">
        <v>21.8</v>
      </c>
      <c r="O80" s="79">
        <v>24.22</v>
      </c>
      <c r="P80" s="79">
        <v>26.63</v>
      </c>
      <c r="Q80" s="79">
        <v>29.05</v>
      </c>
      <c r="R80" s="79">
        <v>31.46</v>
      </c>
      <c r="S80" s="79">
        <v>33.88</v>
      </c>
      <c r="T80" s="79">
        <v>36.29</v>
      </c>
      <c r="U80" s="79">
        <v>38.71</v>
      </c>
      <c r="V80" s="79">
        <v>41.12</v>
      </c>
      <c r="W80" s="79">
        <v>43.54</v>
      </c>
      <c r="X80" s="79">
        <v>45.95</v>
      </c>
      <c r="Y80" s="79">
        <v>48.37</v>
      </c>
      <c r="Z80" s="79">
        <v>50.78</v>
      </c>
      <c r="AA80" s="79">
        <v>53.2</v>
      </c>
      <c r="AB80" s="79">
        <v>55.61</v>
      </c>
      <c r="AC80" s="79">
        <v>58.03</v>
      </c>
      <c r="AD80" s="79">
        <v>60.44</v>
      </c>
      <c r="AE80" s="79">
        <v>62.86</v>
      </c>
      <c r="AF80" s="79">
        <v>65.27</v>
      </c>
      <c r="AG80" s="79">
        <v>67.69</v>
      </c>
      <c r="AH80" s="79">
        <v>70.1</v>
      </c>
      <c r="AI80" s="79">
        <v>72.52</v>
      </c>
      <c r="AJ80" s="79">
        <v>74.93</v>
      </c>
      <c r="AK80" s="79">
        <v>77.35</v>
      </c>
      <c r="AL80" s="79">
        <v>79.76</v>
      </c>
      <c r="AM80" s="79">
        <v>82.18</v>
      </c>
      <c r="AN80" s="4"/>
    </row>
    <row r="81">
      <c r="A81" s="75" t="s">
        <v>207</v>
      </c>
      <c r="B81" s="4" t="s">
        <v>208</v>
      </c>
      <c r="C81" s="79">
        <v>1.75</v>
      </c>
      <c r="D81" s="79">
        <v>29.55</v>
      </c>
      <c r="E81" s="79">
        <v>29.88</v>
      </c>
      <c r="F81" s="79">
        <v>30.29</v>
      </c>
      <c r="G81" s="79">
        <v>30.71</v>
      </c>
      <c r="H81" s="79">
        <v>31.12</v>
      </c>
      <c r="I81" s="79">
        <v>31.53</v>
      </c>
      <c r="J81" s="79">
        <v>31.95</v>
      </c>
      <c r="K81" s="79">
        <v>32.36</v>
      </c>
      <c r="L81" s="79">
        <v>33.52</v>
      </c>
      <c r="M81" s="79">
        <v>35.17</v>
      </c>
      <c r="N81" s="79">
        <v>36.82</v>
      </c>
      <c r="O81" s="79">
        <v>38.48</v>
      </c>
      <c r="P81" s="79">
        <v>40.13</v>
      </c>
      <c r="Q81" s="79">
        <v>41.78</v>
      </c>
      <c r="R81" s="79">
        <v>43.43</v>
      </c>
      <c r="S81" s="79">
        <v>45.09</v>
      </c>
      <c r="T81" s="79">
        <v>46.74</v>
      </c>
      <c r="U81" s="79">
        <v>48.39</v>
      </c>
      <c r="V81" s="79">
        <v>50.05</v>
      </c>
      <c r="W81" s="79">
        <v>51.7</v>
      </c>
      <c r="X81" s="79">
        <v>53.35</v>
      </c>
      <c r="Y81" s="79">
        <v>55.0</v>
      </c>
      <c r="Z81" s="79">
        <v>56.66</v>
      </c>
      <c r="AA81" s="79">
        <v>58.31</v>
      </c>
      <c r="AB81" s="79">
        <v>59.96</v>
      </c>
      <c r="AC81" s="79">
        <v>61.62</v>
      </c>
      <c r="AD81" s="79">
        <v>63.27</v>
      </c>
      <c r="AE81" s="79">
        <v>64.92</v>
      </c>
      <c r="AF81" s="79">
        <v>66.57</v>
      </c>
      <c r="AG81" s="79">
        <v>68.23</v>
      </c>
      <c r="AH81" s="79">
        <v>69.88</v>
      </c>
      <c r="AI81" s="79">
        <v>71.53</v>
      </c>
      <c r="AJ81" s="79">
        <v>73.19</v>
      </c>
      <c r="AK81" s="79">
        <v>74.84</v>
      </c>
      <c r="AL81" s="79">
        <v>76.49</v>
      </c>
      <c r="AM81" s="79">
        <v>78.14</v>
      </c>
      <c r="AN81" s="4"/>
    </row>
    <row r="82">
      <c r="A82" s="75" t="s">
        <v>209</v>
      </c>
      <c r="B82" s="4" t="s">
        <v>210</v>
      </c>
      <c r="C82" s="79">
        <v>1.75</v>
      </c>
      <c r="D82" s="79">
        <v>12.82</v>
      </c>
      <c r="E82" s="79">
        <v>13.57</v>
      </c>
      <c r="F82" s="79">
        <v>14.5</v>
      </c>
      <c r="G82" s="79">
        <v>15.43</v>
      </c>
      <c r="H82" s="79">
        <v>16.37</v>
      </c>
      <c r="I82" s="79">
        <v>17.3</v>
      </c>
      <c r="J82" s="79">
        <v>18.23</v>
      </c>
      <c r="K82" s="79">
        <v>19.17</v>
      </c>
      <c r="L82" s="79">
        <v>21.78</v>
      </c>
      <c r="M82" s="79">
        <v>25.51</v>
      </c>
      <c r="N82" s="79">
        <v>29.25</v>
      </c>
      <c r="O82" s="79">
        <v>32.98</v>
      </c>
      <c r="P82" s="79">
        <v>36.71</v>
      </c>
      <c r="Q82" s="79">
        <v>40.45</v>
      </c>
      <c r="R82" s="79">
        <v>44.18</v>
      </c>
      <c r="S82" s="79">
        <v>47.91</v>
      </c>
      <c r="T82" s="79">
        <v>51.65</v>
      </c>
      <c r="U82" s="79">
        <v>55.38</v>
      </c>
      <c r="V82" s="79">
        <v>59.11</v>
      </c>
      <c r="W82" s="79">
        <v>62.85</v>
      </c>
      <c r="X82" s="79">
        <v>66.58</v>
      </c>
      <c r="Y82" s="79">
        <v>70.31</v>
      </c>
      <c r="Z82" s="79">
        <v>74.05</v>
      </c>
      <c r="AA82" s="79">
        <v>77.78</v>
      </c>
      <c r="AB82" s="79">
        <v>81.51</v>
      </c>
      <c r="AC82" s="79">
        <v>85.25</v>
      </c>
      <c r="AD82" s="79">
        <v>88.98</v>
      </c>
      <c r="AE82" s="79">
        <v>92.71</v>
      </c>
      <c r="AF82" s="79">
        <v>96.45</v>
      </c>
      <c r="AG82" s="79">
        <v>100.18</v>
      </c>
      <c r="AH82" s="79">
        <v>103.91</v>
      </c>
      <c r="AI82" s="79">
        <v>107.65</v>
      </c>
      <c r="AJ82" s="79">
        <v>111.38</v>
      </c>
      <c r="AK82" s="79">
        <v>115.11</v>
      </c>
      <c r="AL82" s="79">
        <v>118.85</v>
      </c>
      <c r="AM82" s="79">
        <v>122.58</v>
      </c>
      <c r="AN82" s="4"/>
    </row>
    <row r="83">
      <c r="A83" s="75" t="s">
        <v>211</v>
      </c>
      <c r="B83" s="4" t="s">
        <v>212</v>
      </c>
      <c r="C83" s="79">
        <v>2.51</v>
      </c>
      <c r="D83" s="79">
        <v>14.03</v>
      </c>
      <c r="E83" s="79">
        <v>14.61</v>
      </c>
      <c r="F83" s="79">
        <v>15.33</v>
      </c>
      <c r="G83" s="79">
        <v>16.05</v>
      </c>
      <c r="H83" s="79">
        <v>16.76</v>
      </c>
      <c r="I83" s="79">
        <v>17.48</v>
      </c>
      <c r="J83" s="79">
        <v>18.2</v>
      </c>
      <c r="K83" s="79">
        <v>18.92</v>
      </c>
      <c r="L83" s="79">
        <v>20.94</v>
      </c>
      <c r="M83" s="79">
        <v>23.82</v>
      </c>
      <c r="N83" s="79">
        <v>26.7</v>
      </c>
      <c r="O83" s="79">
        <v>29.58</v>
      </c>
      <c r="P83" s="79">
        <v>32.46</v>
      </c>
      <c r="Q83" s="79">
        <v>35.34</v>
      </c>
      <c r="R83" s="79">
        <v>38.22</v>
      </c>
      <c r="S83" s="79">
        <v>41.1</v>
      </c>
      <c r="T83" s="79">
        <v>43.97</v>
      </c>
      <c r="U83" s="79">
        <v>46.85</v>
      </c>
      <c r="V83" s="79">
        <v>49.73</v>
      </c>
      <c r="W83" s="79">
        <v>52.61</v>
      </c>
      <c r="X83" s="79">
        <v>55.49</v>
      </c>
      <c r="Y83" s="79">
        <v>58.37</v>
      </c>
      <c r="Z83" s="79">
        <v>61.25</v>
      </c>
      <c r="AA83" s="79">
        <v>64.13</v>
      </c>
      <c r="AB83" s="79">
        <v>67.01</v>
      </c>
      <c r="AC83" s="79">
        <v>69.89</v>
      </c>
      <c r="AD83" s="79">
        <v>72.77</v>
      </c>
      <c r="AE83" s="79">
        <v>75.65</v>
      </c>
      <c r="AF83" s="79">
        <v>78.53</v>
      </c>
      <c r="AG83" s="79">
        <v>81.41</v>
      </c>
      <c r="AH83" s="79">
        <v>84.28</v>
      </c>
      <c r="AI83" s="79">
        <v>87.16</v>
      </c>
      <c r="AJ83" s="79">
        <v>90.04</v>
      </c>
      <c r="AK83" s="79">
        <v>92.92</v>
      </c>
      <c r="AL83" s="79">
        <v>95.8</v>
      </c>
      <c r="AM83" s="79">
        <v>98.68</v>
      </c>
      <c r="AN83" s="4"/>
    </row>
    <row r="84">
      <c r="A84" s="75" t="s">
        <v>213</v>
      </c>
      <c r="B84" s="4" t="s">
        <v>214</v>
      </c>
      <c r="C84" s="79">
        <v>1.75</v>
      </c>
      <c r="D84" s="79">
        <v>12.68</v>
      </c>
      <c r="E84" s="79">
        <v>13.29</v>
      </c>
      <c r="F84" s="79">
        <v>14.06</v>
      </c>
      <c r="G84" s="79">
        <v>14.82</v>
      </c>
      <c r="H84" s="79">
        <v>15.58</v>
      </c>
      <c r="I84" s="79">
        <v>16.34</v>
      </c>
      <c r="J84" s="79">
        <v>17.11</v>
      </c>
      <c r="K84" s="79">
        <v>17.87</v>
      </c>
      <c r="L84" s="79">
        <v>20.0</v>
      </c>
      <c r="M84" s="79">
        <v>23.05</v>
      </c>
      <c r="N84" s="79">
        <v>26.1</v>
      </c>
      <c r="O84" s="79">
        <v>29.15</v>
      </c>
      <c r="P84" s="79">
        <v>32.2</v>
      </c>
      <c r="Q84" s="79">
        <v>35.25</v>
      </c>
      <c r="R84" s="79">
        <v>38.3</v>
      </c>
      <c r="S84" s="79">
        <v>41.35</v>
      </c>
      <c r="T84" s="79">
        <v>44.4</v>
      </c>
      <c r="U84" s="79">
        <v>47.45</v>
      </c>
      <c r="V84" s="79">
        <v>50.5</v>
      </c>
      <c r="W84" s="79">
        <v>53.55</v>
      </c>
      <c r="X84" s="79">
        <v>56.6</v>
      </c>
      <c r="Y84" s="79">
        <v>59.65</v>
      </c>
      <c r="Z84" s="79">
        <v>62.69</v>
      </c>
      <c r="AA84" s="79">
        <v>65.74</v>
      </c>
      <c r="AB84" s="79">
        <v>68.79</v>
      </c>
      <c r="AC84" s="79">
        <v>71.84</v>
      </c>
      <c r="AD84" s="79">
        <v>74.89</v>
      </c>
      <c r="AE84" s="79">
        <v>77.94</v>
      </c>
      <c r="AF84" s="79">
        <v>80.99</v>
      </c>
      <c r="AG84" s="79">
        <v>84.04</v>
      </c>
      <c r="AH84" s="79">
        <v>87.09</v>
      </c>
      <c r="AI84" s="79">
        <v>90.14</v>
      </c>
      <c r="AJ84" s="79">
        <v>93.19</v>
      </c>
      <c r="AK84" s="79">
        <v>96.24</v>
      </c>
      <c r="AL84" s="79">
        <v>99.29</v>
      </c>
      <c r="AM84" s="79">
        <v>102.34</v>
      </c>
      <c r="AN84" s="4"/>
    </row>
    <row r="85">
      <c r="A85" s="75" t="s">
        <v>215</v>
      </c>
      <c r="B85" s="4" t="s">
        <v>216</v>
      </c>
      <c r="C85" s="79">
        <v>2.19</v>
      </c>
      <c r="D85" s="79">
        <v>15.21</v>
      </c>
      <c r="E85" s="79">
        <v>15.6</v>
      </c>
      <c r="F85" s="79">
        <v>16.07</v>
      </c>
      <c r="G85" s="79">
        <v>16.55</v>
      </c>
      <c r="H85" s="79">
        <v>17.03</v>
      </c>
      <c r="I85" s="79">
        <v>17.5</v>
      </c>
      <c r="J85" s="79">
        <v>17.98</v>
      </c>
      <c r="K85" s="79">
        <v>18.46</v>
      </c>
      <c r="L85" s="79">
        <v>19.79</v>
      </c>
      <c r="M85" s="79">
        <v>21.7</v>
      </c>
      <c r="N85" s="79">
        <v>23.61</v>
      </c>
      <c r="O85" s="79">
        <v>25.52</v>
      </c>
      <c r="P85" s="79">
        <v>27.43</v>
      </c>
      <c r="Q85" s="79">
        <v>29.33</v>
      </c>
      <c r="R85" s="79">
        <v>31.24</v>
      </c>
      <c r="S85" s="79">
        <v>33.15</v>
      </c>
      <c r="T85" s="79">
        <v>35.06</v>
      </c>
      <c r="U85" s="79">
        <v>36.97</v>
      </c>
      <c r="V85" s="79">
        <v>38.87</v>
      </c>
      <c r="W85" s="79">
        <v>40.78</v>
      </c>
      <c r="X85" s="79">
        <v>42.69</v>
      </c>
      <c r="Y85" s="79">
        <v>44.6</v>
      </c>
      <c r="Z85" s="79">
        <v>46.51</v>
      </c>
      <c r="AA85" s="79">
        <v>48.41</v>
      </c>
      <c r="AB85" s="79">
        <v>50.32</v>
      </c>
      <c r="AC85" s="79">
        <v>52.23</v>
      </c>
      <c r="AD85" s="79">
        <v>54.14</v>
      </c>
      <c r="AE85" s="79">
        <v>56.05</v>
      </c>
      <c r="AF85" s="79">
        <v>57.95</v>
      </c>
      <c r="AG85" s="79">
        <v>59.86</v>
      </c>
      <c r="AH85" s="79">
        <v>61.77</v>
      </c>
      <c r="AI85" s="79">
        <v>63.68</v>
      </c>
      <c r="AJ85" s="79">
        <v>65.59</v>
      </c>
      <c r="AK85" s="79">
        <v>67.5</v>
      </c>
      <c r="AL85" s="79">
        <v>69.4</v>
      </c>
      <c r="AM85" s="79">
        <v>71.31</v>
      </c>
      <c r="AN85" s="4"/>
    </row>
    <row r="86">
      <c r="A86" s="75" t="s">
        <v>217</v>
      </c>
      <c r="B86" s="4" t="s">
        <v>218</v>
      </c>
      <c r="C86" s="79">
        <v>2.82</v>
      </c>
      <c r="D86" s="79">
        <v>15.33</v>
      </c>
      <c r="E86" s="79">
        <v>16.49</v>
      </c>
      <c r="F86" s="79">
        <v>17.94</v>
      </c>
      <c r="G86" s="79">
        <v>19.4</v>
      </c>
      <c r="H86" s="79">
        <v>20.85</v>
      </c>
      <c r="I86" s="79">
        <v>22.3</v>
      </c>
      <c r="J86" s="79">
        <v>23.75</v>
      </c>
      <c r="K86" s="79">
        <v>25.2</v>
      </c>
      <c r="L86" s="79">
        <v>29.26</v>
      </c>
      <c r="M86" s="79">
        <v>35.07</v>
      </c>
      <c r="N86" s="79">
        <v>40.87</v>
      </c>
      <c r="O86" s="79">
        <v>46.68</v>
      </c>
      <c r="P86" s="79">
        <v>52.48</v>
      </c>
      <c r="Q86" s="79">
        <v>58.29</v>
      </c>
      <c r="R86" s="79">
        <v>64.09</v>
      </c>
      <c r="S86" s="79">
        <v>69.9</v>
      </c>
      <c r="T86" s="79">
        <v>75.7</v>
      </c>
      <c r="U86" s="79">
        <v>81.51</v>
      </c>
      <c r="V86" s="79">
        <v>87.31</v>
      </c>
      <c r="W86" s="79">
        <v>93.11</v>
      </c>
      <c r="X86" s="79">
        <v>98.92</v>
      </c>
      <c r="Y86" s="79">
        <v>104.72</v>
      </c>
      <c r="Z86" s="79">
        <v>110.53</v>
      </c>
      <c r="AA86" s="79">
        <v>116.33</v>
      </c>
      <c r="AB86" s="79">
        <v>122.14</v>
      </c>
      <c r="AC86" s="79">
        <v>127.94</v>
      </c>
      <c r="AD86" s="79">
        <v>134.66</v>
      </c>
      <c r="AE86" s="79">
        <v>139.55</v>
      </c>
      <c r="AF86" s="79">
        <v>145.36</v>
      </c>
      <c r="AG86" s="79">
        <v>151.16</v>
      </c>
      <c r="AH86" s="79">
        <v>156.97</v>
      </c>
      <c r="AI86" s="79">
        <v>162.77</v>
      </c>
      <c r="AJ86" s="79">
        <v>168.58</v>
      </c>
      <c r="AK86" s="79">
        <v>174.38</v>
      </c>
      <c r="AL86" s="79">
        <v>180.19</v>
      </c>
      <c r="AM86" s="79">
        <v>185.99</v>
      </c>
      <c r="AN86" s="4"/>
    </row>
    <row r="87">
      <c r="A87" s="75" t="s">
        <v>219</v>
      </c>
      <c r="B87" s="4" t="s">
        <v>220</v>
      </c>
      <c r="C87" s="79">
        <v>0.46</v>
      </c>
      <c r="D87" s="79">
        <v>6.3</v>
      </c>
      <c r="E87" s="79">
        <v>7.2</v>
      </c>
      <c r="F87" s="79">
        <v>8.32</v>
      </c>
      <c r="G87" s="79">
        <v>9.45</v>
      </c>
      <c r="H87" s="79">
        <v>10.57</v>
      </c>
      <c r="I87" s="79">
        <v>11.7</v>
      </c>
      <c r="J87" s="79">
        <v>12.83</v>
      </c>
      <c r="K87" s="79">
        <v>13.95</v>
      </c>
      <c r="L87" s="79">
        <v>17.1</v>
      </c>
      <c r="M87" s="79">
        <v>21.6</v>
      </c>
      <c r="N87" s="79">
        <v>26.1</v>
      </c>
      <c r="O87" s="79">
        <v>30.6</v>
      </c>
      <c r="P87" s="79">
        <v>35.11</v>
      </c>
      <c r="Q87" s="79">
        <v>39.61</v>
      </c>
      <c r="R87" s="79">
        <v>44.11</v>
      </c>
      <c r="S87" s="79">
        <v>48.61</v>
      </c>
      <c r="T87" s="79">
        <v>53.11</v>
      </c>
      <c r="U87" s="79">
        <v>57.61</v>
      </c>
      <c r="V87" s="79">
        <v>62.11</v>
      </c>
      <c r="W87" s="79">
        <v>66.61</v>
      </c>
      <c r="X87" s="79">
        <v>71.12</v>
      </c>
      <c r="Y87" s="79">
        <v>75.62</v>
      </c>
      <c r="Z87" s="79">
        <v>80.12</v>
      </c>
      <c r="AA87" s="79">
        <v>84.62</v>
      </c>
      <c r="AB87" s="79">
        <v>89.12</v>
      </c>
      <c r="AC87" s="79">
        <v>93.62</v>
      </c>
      <c r="AD87" s="79">
        <v>99.17</v>
      </c>
      <c r="AE87" s="79">
        <v>102.62</v>
      </c>
      <c r="AF87" s="79">
        <v>107.12</v>
      </c>
      <c r="AG87" s="79">
        <v>111.63</v>
      </c>
      <c r="AH87" s="79">
        <v>116.13</v>
      </c>
      <c r="AI87" s="79">
        <v>120.63</v>
      </c>
      <c r="AJ87" s="79">
        <v>125.13</v>
      </c>
      <c r="AK87" s="79">
        <v>129.63</v>
      </c>
      <c r="AL87" s="79">
        <v>134.13</v>
      </c>
      <c r="AM87" s="79">
        <v>138.63</v>
      </c>
      <c r="AN87" s="4"/>
    </row>
    <row r="88">
      <c r="A88" s="75" t="s">
        <v>221</v>
      </c>
      <c r="B88" s="4" t="s">
        <v>222</v>
      </c>
      <c r="C88" s="79">
        <v>2.27</v>
      </c>
      <c r="D88" s="79">
        <v>11.17</v>
      </c>
      <c r="E88" s="79">
        <v>11.64</v>
      </c>
      <c r="F88" s="79">
        <v>12.23</v>
      </c>
      <c r="G88" s="79">
        <v>12.83</v>
      </c>
      <c r="H88" s="79">
        <v>13.42</v>
      </c>
      <c r="I88" s="79">
        <v>14.01</v>
      </c>
      <c r="J88" s="79">
        <v>14.6</v>
      </c>
      <c r="K88" s="79">
        <v>15.19</v>
      </c>
      <c r="L88" s="79">
        <v>16.85</v>
      </c>
      <c r="M88" s="79">
        <v>19.22</v>
      </c>
      <c r="N88" s="79">
        <v>21.59</v>
      </c>
      <c r="O88" s="79">
        <v>23.95</v>
      </c>
      <c r="P88" s="79">
        <v>26.32</v>
      </c>
      <c r="Q88" s="79">
        <v>28.69</v>
      </c>
      <c r="R88" s="79">
        <v>31.06</v>
      </c>
      <c r="S88" s="79">
        <v>33.43</v>
      </c>
      <c r="T88" s="79">
        <v>35.79</v>
      </c>
      <c r="U88" s="79">
        <v>38.16</v>
      </c>
      <c r="V88" s="79">
        <v>40.53</v>
      </c>
      <c r="W88" s="79">
        <v>42.9</v>
      </c>
      <c r="X88" s="79">
        <v>45.27</v>
      </c>
      <c r="Y88" s="79">
        <v>47.63</v>
      </c>
      <c r="Z88" s="79">
        <v>50.0</v>
      </c>
      <c r="AA88" s="79">
        <v>52.37</v>
      </c>
      <c r="AB88" s="79">
        <v>54.74</v>
      </c>
      <c r="AC88" s="79">
        <v>57.1</v>
      </c>
      <c r="AD88" s="79">
        <v>59.47</v>
      </c>
      <c r="AE88" s="79">
        <v>61.84</v>
      </c>
      <c r="AF88" s="79">
        <v>64.21</v>
      </c>
      <c r="AG88" s="79">
        <v>66.58</v>
      </c>
      <c r="AH88" s="79">
        <v>68.94</v>
      </c>
      <c r="AI88" s="79">
        <v>71.31</v>
      </c>
      <c r="AJ88" s="79">
        <v>73.68</v>
      </c>
      <c r="AK88" s="79">
        <v>76.05</v>
      </c>
      <c r="AL88" s="79">
        <v>78.41</v>
      </c>
      <c r="AM88" s="79">
        <v>80.78</v>
      </c>
      <c r="AN88" s="4"/>
    </row>
    <row r="89">
      <c r="A89" s="75" t="s">
        <v>223</v>
      </c>
      <c r="B89" s="4" t="s">
        <v>224</v>
      </c>
      <c r="C89" s="79">
        <v>3.45</v>
      </c>
      <c r="D89" s="79">
        <v>65.49</v>
      </c>
      <c r="E89" s="79">
        <v>65.56</v>
      </c>
      <c r="F89" s="79">
        <v>75.24</v>
      </c>
      <c r="G89" s="79">
        <v>75.33</v>
      </c>
      <c r="H89" s="79">
        <v>85.03</v>
      </c>
      <c r="I89" s="79">
        <v>85.12</v>
      </c>
      <c r="J89" s="79">
        <v>94.82</v>
      </c>
      <c r="K89" s="79">
        <v>94.9</v>
      </c>
      <c r="L89" s="79">
        <v>114.37</v>
      </c>
      <c r="M89" s="79">
        <v>133.92</v>
      </c>
      <c r="N89" s="79">
        <v>153.5</v>
      </c>
      <c r="O89" s="79">
        <v>170.92</v>
      </c>
      <c r="P89" s="79">
        <v>188.33</v>
      </c>
      <c r="Q89" s="79">
        <v>205.75</v>
      </c>
      <c r="R89" s="79">
        <v>223.17</v>
      </c>
      <c r="S89" s="79">
        <v>240.58</v>
      </c>
      <c r="T89" s="79">
        <v>283.25</v>
      </c>
      <c r="U89" s="79">
        <v>283.59</v>
      </c>
      <c r="V89" s="79">
        <v>283.94</v>
      </c>
      <c r="W89" s="79">
        <v>284.28</v>
      </c>
      <c r="X89" s="79">
        <v>284.63</v>
      </c>
      <c r="Y89" s="79">
        <v>355.51</v>
      </c>
      <c r="Z89" s="79">
        <v>355.86</v>
      </c>
      <c r="AA89" s="79">
        <v>356.2</v>
      </c>
      <c r="AB89" s="79">
        <v>356.55</v>
      </c>
      <c r="AC89" s="79">
        <v>356.89</v>
      </c>
      <c r="AD89" s="79">
        <v>429.27</v>
      </c>
      <c r="AE89" s="79">
        <v>429.61</v>
      </c>
      <c r="AF89" s="79">
        <v>429.96</v>
      </c>
      <c r="AG89" s="79">
        <v>430.3</v>
      </c>
      <c r="AH89" s="79">
        <v>430.65</v>
      </c>
      <c r="AI89" s="79">
        <v>503.99</v>
      </c>
      <c r="AJ89" s="79">
        <v>504.34</v>
      </c>
      <c r="AK89" s="79">
        <v>504.68</v>
      </c>
      <c r="AL89" s="79">
        <v>505.03</v>
      </c>
      <c r="AM89" s="79">
        <v>505.37</v>
      </c>
      <c r="AN89" s="4"/>
    </row>
    <row r="90">
      <c r="A90" s="75" t="s">
        <v>225</v>
      </c>
      <c r="B90" s="4" t="s">
        <v>226</v>
      </c>
      <c r="C90" s="79">
        <v>1.36</v>
      </c>
      <c r="D90" s="79">
        <v>8.42</v>
      </c>
      <c r="E90" s="79">
        <v>8.9</v>
      </c>
      <c r="F90" s="79">
        <v>9.51</v>
      </c>
      <c r="G90" s="79">
        <v>10.11</v>
      </c>
      <c r="H90" s="79">
        <v>10.71</v>
      </c>
      <c r="I90" s="79">
        <v>11.32</v>
      </c>
      <c r="J90" s="79">
        <v>11.92</v>
      </c>
      <c r="K90" s="79">
        <v>12.52</v>
      </c>
      <c r="L90" s="79">
        <v>14.22</v>
      </c>
      <c r="M90" s="79">
        <v>16.63</v>
      </c>
      <c r="N90" s="79">
        <v>19.05</v>
      </c>
      <c r="O90" s="79">
        <v>21.46</v>
      </c>
      <c r="P90" s="79">
        <v>23.87</v>
      </c>
      <c r="Q90" s="79">
        <v>26.29</v>
      </c>
      <c r="R90" s="79">
        <v>28.7</v>
      </c>
      <c r="S90" s="79">
        <v>31.12</v>
      </c>
      <c r="T90" s="79">
        <v>33.53</v>
      </c>
      <c r="U90" s="79">
        <v>35.95</v>
      </c>
      <c r="V90" s="79">
        <v>38.36</v>
      </c>
      <c r="W90" s="79">
        <v>40.78</v>
      </c>
      <c r="X90" s="79">
        <v>43.19</v>
      </c>
      <c r="Y90" s="79">
        <v>45.61</v>
      </c>
      <c r="Z90" s="79">
        <v>48.02</v>
      </c>
      <c r="AA90" s="79">
        <v>50.44</v>
      </c>
      <c r="AB90" s="79">
        <v>52.85</v>
      </c>
      <c r="AC90" s="79">
        <v>55.27</v>
      </c>
      <c r="AD90" s="79">
        <v>57.68</v>
      </c>
      <c r="AE90" s="79">
        <v>60.1</v>
      </c>
      <c r="AF90" s="79">
        <v>62.51</v>
      </c>
      <c r="AG90" s="79">
        <v>64.93</v>
      </c>
      <c r="AH90" s="79">
        <v>67.34</v>
      </c>
      <c r="AI90" s="79">
        <v>69.76</v>
      </c>
      <c r="AJ90" s="79">
        <v>72.17</v>
      </c>
      <c r="AK90" s="79">
        <v>74.59</v>
      </c>
      <c r="AL90" s="79">
        <v>77.0</v>
      </c>
      <c r="AM90" s="79">
        <v>79.42</v>
      </c>
      <c r="AN90" s="4"/>
    </row>
    <row r="91">
      <c r="A91" s="75" t="s">
        <v>227</v>
      </c>
      <c r="B91" s="4" t="s">
        <v>228</v>
      </c>
      <c r="C91" s="79">
        <v>1.75</v>
      </c>
      <c r="D91" s="79">
        <v>15.32</v>
      </c>
      <c r="E91" s="79">
        <v>15.8</v>
      </c>
      <c r="F91" s="79">
        <v>16.4</v>
      </c>
      <c r="G91" s="79">
        <v>17.01</v>
      </c>
      <c r="H91" s="79">
        <v>17.61</v>
      </c>
      <c r="I91" s="79">
        <v>18.21</v>
      </c>
      <c r="J91" s="79">
        <v>18.82</v>
      </c>
      <c r="K91" s="79">
        <v>19.42</v>
      </c>
      <c r="L91" s="79">
        <v>21.11</v>
      </c>
      <c r="M91" s="79">
        <v>23.53</v>
      </c>
      <c r="N91" s="79">
        <v>25.94</v>
      </c>
      <c r="O91" s="79">
        <v>28.36</v>
      </c>
      <c r="P91" s="79">
        <v>30.77</v>
      </c>
      <c r="Q91" s="79">
        <v>33.19</v>
      </c>
      <c r="R91" s="79">
        <v>35.6</v>
      </c>
      <c r="S91" s="79">
        <v>38.02</v>
      </c>
      <c r="T91" s="79">
        <v>40.43</v>
      </c>
      <c r="U91" s="79">
        <v>42.85</v>
      </c>
      <c r="V91" s="79">
        <v>45.26</v>
      </c>
      <c r="W91" s="79">
        <v>47.68</v>
      </c>
      <c r="X91" s="79">
        <v>50.09</v>
      </c>
      <c r="Y91" s="79">
        <v>52.51</v>
      </c>
      <c r="Z91" s="79">
        <v>54.92</v>
      </c>
      <c r="AA91" s="79">
        <v>57.34</v>
      </c>
      <c r="AB91" s="79">
        <v>59.75</v>
      </c>
      <c r="AC91" s="79">
        <v>62.17</v>
      </c>
      <c r="AD91" s="79">
        <v>64.58</v>
      </c>
      <c r="AE91" s="79">
        <v>67.0</v>
      </c>
      <c r="AF91" s="79">
        <v>69.41</v>
      </c>
      <c r="AG91" s="79">
        <v>71.83</v>
      </c>
      <c r="AH91" s="79">
        <v>74.24</v>
      </c>
      <c r="AI91" s="79">
        <v>76.66</v>
      </c>
      <c r="AJ91" s="79">
        <v>79.07</v>
      </c>
      <c r="AK91" s="79">
        <v>81.49</v>
      </c>
      <c r="AL91" s="79">
        <v>83.9</v>
      </c>
      <c r="AM91" s="79">
        <v>86.32</v>
      </c>
      <c r="AN91" s="4"/>
    </row>
    <row r="92">
      <c r="A92" s="75" t="s">
        <v>229</v>
      </c>
      <c r="B92" s="4" t="s">
        <v>230</v>
      </c>
      <c r="C92" s="79">
        <v>1.75</v>
      </c>
      <c r="D92" s="79">
        <v>65.49</v>
      </c>
      <c r="E92" s="79">
        <v>65.56</v>
      </c>
      <c r="F92" s="79">
        <v>75.24</v>
      </c>
      <c r="G92" s="79">
        <v>75.33</v>
      </c>
      <c r="H92" s="79">
        <v>85.03</v>
      </c>
      <c r="I92" s="79">
        <v>85.12</v>
      </c>
      <c r="J92" s="79">
        <v>94.82</v>
      </c>
      <c r="K92" s="79">
        <v>94.9</v>
      </c>
      <c r="L92" s="79">
        <v>114.37</v>
      </c>
      <c r="M92" s="79">
        <v>133.92</v>
      </c>
      <c r="N92" s="79">
        <v>153.5</v>
      </c>
      <c r="O92" s="79">
        <v>170.92</v>
      </c>
      <c r="P92" s="79">
        <v>188.33</v>
      </c>
      <c r="Q92" s="79">
        <v>205.75</v>
      </c>
      <c r="R92" s="79">
        <v>223.17</v>
      </c>
      <c r="S92" s="79">
        <v>240.58</v>
      </c>
      <c r="T92" s="79">
        <v>283.25</v>
      </c>
      <c r="U92" s="79">
        <v>283.59</v>
      </c>
      <c r="V92" s="79">
        <v>283.94</v>
      </c>
      <c r="W92" s="79">
        <v>284.28</v>
      </c>
      <c r="X92" s="79">
        <v>284.63</v>
      </c>
      <c r="Y92" s="79">
        <v>355.51</v>
      </c>
      <c r="Z92" s="79">
        <v>355.86</v>
      </c>
      <c r="AA92" s="79">
        <v>356.2</v>
      </c>
      <c r="AB92" s="79">
        <v>356.55</v>
      </c>
      <c r="AC92" s="79">
        <v>356.89</v>
      </c>
      <c r="AD92" s="79">
        <v>429.27</v>
      </c>
      <c r="AE92" s="79">
        <v>429.61</v>
      </c>
      <c r="AF92" s="79">
        <v>429.96</v>
      </c>
      <c r="AG92" s="79">
        <v>430.3</v>
      </c>
      <c r="AH92" s="79">
        <v>430.65</v>
      </c>
      <c r="AI92" s="79">
        <v>503.99</v>
      </c>
      <c r="AJ92" s="79">
        <v>504.34</v>
      </c>
      <c r="AK92" s="79">
        <v>504.68</v>
      </c>
      <c r="AL92" s="79">
        <v>505.03</v>
      </c>
      <c r="AM92" s="79">
        <v>505.37</v>
      </c>
      <c r="AN92" s="4"/>
    </row>
    <row r="93">
      <c r="A93" s="75" t="s">
        <v>231</v>
      </c>
      <c r="B93" s="4" t="s">
        <v>232</v>
      </c>
      <c r="C93" s="79">
        <v>3.08</v>
      </c>
      <c r="D93" s="79">
        <v>12.85</v>
      </c>
      <c r="E93" s="79">
        <v>13.55</v>
      </c>
      <c r="F93" s="79">
        <v>14.41</v>
      </c>
      <c r="G93" s="79">
        <v>15.28</v>
      </c>
      <c r="H93" s="79">
        <v>16.15</v>
      </c>
      <c r="I93" s="79">
        <v>17.02</v>
      </c>
      <c r="J93" s="79">
        <v>17.88</v>
      </c>
      <c r="K93" s="79">
        <v>18.75</v>
      </c>
      <c r="L93" s="79">
        <v>21.18</v>
      </c>
      <c r="M93" s="79">
        <v>24.65</v>
      </c>
      <c r="N93" s="79">
        <v>28.13</v>
      </c>
      <c r="O93" s="79">
        <v>31.6</v>
      </c>
      <c r="P93" s="79">
        <v>35.07</v>
      </c>
      <c r="Q93" s="79">
        <v>38.54</v>
      </c>
      <c r="R93" s="79">
        <v>42.01</v>
      </c>
      <c r="S93" s="79">
        <v>45.48</v>
      </c>
      <c r="T93" s="79">
        <v>48.95</v>
      </c>
      <c r="U93" s="79">
        <v>52.42</v>
      </c>
      <c r="V93" s="79">
        <v>55.9</v>
      </c>
      <c r="W93" s="79">
        <v>59.37</v>
      </c>
      <c r="X93" s="79">
        <v>62.84</v>
      </c>
      <c r="Y93" s="79">
        <v>66.31</v>
      </c>
      <c r="Z93" s="79">
        <v>69.78</v>
      </c>
      <c r="AA93" s="79">
        <v>73.25</v>
      </c>
      <c r="AB93" s="79">
        <v>76.72</v>
      </c>
      <c r="AC93" s="79">
        <v>80.19</v>
      </c>
      <c r="AD93" s="79">
        <v>83.81</v>
      </c>
      <c r="AE93" s="79">
        <v>87.14</v>
      </c>
      <c r="AF93" s="79">
        <v>90.61</v>
      </c>
      <c r="AG93" s="79">
        <v>94.08</v>
      </c>
      <c r="AH93" s="79">
        <v>97.55</v>
      </c>
      <c r="AI93" s="79">
        <v>101.02</v>
      </c>
      <c r="AJ93" s="79">
        <v>104.49</v>
      </c>
      <c r="AK93" s="79">
        <v>107.96</v>
      </c>
      <c r="AL93" s="79">
        <v>111.44</v>
      </c>
      <c r="AM93" s="79">
        <v>114.91</v>
      </c>
      <c r="AN93" s="4"/>
    </row>
    <row r="94">
      <c r="A94" s="75" t="s">
        <v>233</v>
      </c>
      <c r="B94" s="4" t="s">
        <v>234</v>
      </c>
      <c r="C94" s="79">
        <v>4.27</v>
      </c>
      <c r="D94" s="79">
        <v>12.53</v>
      </c>
      <c r="E94" s="79">
        <v>12.99</v>
      </c>
      <c r="F94" s="79">
        <v>13.56</v>
      </c>
      <c r="G94" s="79">
        <v>14.13</v>
      </c>
      <c r="H94" s="79">
        <v>14.71</v>
      </c>
      <c r="I94" s="79">
        <v>15.28</v>
      </c>
      <c r="J94" s="79">
        <v>15.85</v>
      </c>
      <c r="K94" s="79">
        <v>16.42</v>
      </c>
      <c r="L94" s="79">
        <v>18.02</v>
      </c>
      <c r="M94" s="79">
        <v>20.31</v>
      </c>
      <c r="N94" s="79">
        <v>22.6</v>
      </c>
      <c r="O94" s="79">
        <v>24.89</v>
      </c>
      <c r="P94" s="79">
        <v>27.18</v>
      </c>
      <c r="Q94" s="79">
        <v>29.47</v>
      </c>
      <c r="R94" s="79">
        <v>31.76</v>
      </c>
      <c r="S94" s="79">
        <v>34.04</v>
      </c>
      <c r="T94" s="79">
        <v>36.33</v>
      </c>
      <c r="U94" s="79">
        <v>38.62</v>
      </c>
      <c r="V94" s="79">
        <v>40.91</v>
      </c>
      <c r="W94" s="79">
        <v>43.2</v>
      </c>
      <c r="X94" s="79">
        <v>45.49</v>
      </c>
      <c r="Y94" s="79">
        <v>47.78</v>
      </c>
      <c r="Z94" s="79">
        <v>50.06</v>
      </c>
      <c r="AA94" s="79">
        <v>52.35</v>
      </c>
      <c r="AB94" s="79">
        <v>54.64</v>
      </c>
      <c r="AC94" s="79">
        <v>56.93</v>
      </c>
      <c r="AD94" s="79">
        <v>59.22</v>
      </c>
      <c r="AE94" s="79">
        <v>61.51</v>
      </c>
      <c r="AF94" s="79">
        <v>63.79</v>
      </c>
      <c r="AG94" s="79">
        <v>66.08</v>
      </c>
      <c r="AH94" s="79">
        <v>68.37</v>
      </c>
      <c r="AI94" s="79">
        <v>70.66</v>
      </c>
      <c r="AJ94" s="79">
        <v>72.95</v>
      </c>
      <c r="AK94" s="79">
        <v>75.24</v>
      </c>
      <c r="AL94" s="79">
        <v>77.53</v>
      </c>
      <c r="AM94" s="79">
        <v>79.81</v>
      </c>
      <c r="AN94" s="4"/>
    </row>
    <row r="95">
      <c r="A95" s="75" t="s">
        <v>235</v>
      </c>
      <c r="B95" s="4" t="s">
        <v>236</v>
      </c>
      <c r="C95" s="79">
        <v>3.4</v>
      </c>
      <c r="D95" s="79">
        <v>11.94</v>
      </c>
      <c r="E95" s="79">
        <v>13.19</v>
      </c>
      <c r="F95" s="79">
        <v>14.75</v>
      </c>
      <c r="G95" s="79">
        <v>16.31</v>
      </c>
      <c r="H95" s="79">
        <v>17.88</v>
      </c>
      <c r="I95" s="79">
        <v>19.44</v>
      </c>
      <c r="J95" s="79">
        <v>21.0</v>
      </c>
      <c r="K95" s="79">
        <v>22.56</v>
      </c>
      <c r="L95" s="79">
        <v>26.93</v>
      </c>
      <c r="M95" s="79">
        <v>33.17</v>
      </c>
      <c r="N95" s="79">
        <v>39.42</v>
      </c>
      <c r="O95" s="79">
        <v>45.66</v>
      </c>
      <c r="P95" s="79">
        <v>51.9</v>
      </c>
      <c r="Q95" s="79">
        <v>58.15</v>
      </c>
      <c r="R95" s="79">
        <v>64.39</v>
      </c>
      <c r="S95" s="79">
        <v>70.64</v>
      </c>
      <c r="T95" s="79">
        <v>76.88</v>
      </c>
      <c r="U95" s="79">
        <v>83.12</v>
      </c>
      <c r="V95" s="79">
        <v>89.37</v>
      </c>
      <c r="W95" s="79">
        <v>95.61</v>
      </c>
      <c r="X95" s="79">
        <v>101.85</v>
      </c>
      <c r="Y95" s="79">
        <v>108.1</v>
      </c>
      <c r="Z95" s="79">
        <v>114.34</v>
      </c>
      <c r="AA95" s="79">
        <v>120.59</v>
      </c>
      <c r="AB95" s="79">
        <v>126.83</v>
      </c>
      <c r="AC95" s="79">
        <v>133.07</v>
      </c>
      <c r="AD95" s="79">
        <v>140.7</v>
      </c>
      <c r="AE95" s="79">
        <v>145.56</v>
      </c>
      <c r="AF95" s="79">
        <v>151.81</v>
      </c>
      <c r="AG95" s="79">
        <v>158.05</v>
      </c>
      <c r="AH95" s="79">
        <v>164.29</v>
      </c>
      <c r="AI95" s="79">
        <v>170.54</v>
      </c>
      <c r="AJ95" s="79">
        <v>176.78</v>
      </c>
      <c r="AK95" s="79">
        <v>183.02</v>
      </c>
      <c r="AL95" s="79">
        <v>189.27</v>
      </c>
      <c r="AM95" s="79">
        <v>195.51</v>
      </c>
      <c r="AN95" s="4"/>
    </row>
    <row r="96">
      <c r="A96" s="75" t="s">
        <v>237</v>
      </c>
      <c r="B96" s="4" t="s">
        <v>238</v>
      </c>
      <c r="C96" s="79">
        <v>1.45</v>
      </c>
      <c r="D96" s="79">
        <v>15.31</v>
      </c>
      <c r="E96" s="79">
        <v>15.79</v>
      </c>
      <c r="F96" s="79">
        <v>16.39</v>
      </c>
      <c r="G96" s="79">
        <v>16.98</v>
      </c>
      <c r="H96" s="79">
        <v>17.58</v>
      </c>
      <c r="I96" s="79">
        <v>18.18</v>
      </c>
      <c r="J96" s="79">
        <v>18.77</v>
      </c>
      <c r="K96" s="79">
        <v>19.37</v>
      </c>
      <c r="L96" s="79">
        <v>21.04</v>
      </c>
      <c r="M96" s="79">
        <v>23.43</v>
      </c>
      <c r="N96" s="79">
        <v>25.82</v>
      </c>
      <c r="O96" s="79">
        <v>28.21</v>
      </c>
      <c r="P96" s="79">
        <v>30.6</v>
      </c>
      <c r="Q96" s="79">
        <v>32.99</v>
      </c>
      <c r="R96" s="79">
        <v>35.37</v>
      </c>
      <c r="S96" s="79">
        <v>37.76</v>
      </c>
      <c r="T96" s="79">
        <v>40.15</v>
      </c>
      <c r="U96" s="79">
        <v>42.54</v>
      </c>
      <c r="V96" s="79">
        <v>44.93</v>
      </c>
      <c r="W96" s="79">
        <v>47.32</v>
      </c>
      <c r="X96" s="79">
        <v>49.71</v>
      </c>
      <c r="Y96" s="79">
        <v>52.09</v>
      </c>
      <c r="Z96" s="79">
        <v>54.48</v>
      </c>
      <c r="AA96" s="79">
        <v>56.87</v>
      </c>
      <c r="AB96" s="79">
        <v>59.26</v>
      </c>
      <c r="AC96" s="79">
        <v>61.65</v>
      </c>
      <c r="AD96" s="79">
        <v>64.04</v>
      </c>
      <c r="AE96" s="79">
        <v>66.42</v>
      </c>
      <c r="AF96" s="79">
        <v>68.81</v>
      </c>
      <c r="AG96" s="79">
        <v>71.2</v>
      </c>
      <c r="AH96" s="79">
        <v>73.59</v>
      </c>
      <c r="AI96" s="79">
        <v>75.98</v>
      </c>
      <c r="AJ96" s="79">
        <v>78.37</v>
      </c>
      <c r="AK96" s="79">
        <v>80.76</v>
      </c>
      <c r="AL96" s="79">
        <v>83.14</v>
      </c>
      <c r="AM96" s="79">
        <v>85.53</v>
      </c>
      <c r="AN96" s="4"/>
    </row>
    <row r="97">
      <c r="A97" s="75" t="s">
        <v>239</v>
      </c>
      <c r="B97" s="4" t="s">
        <v>240</v>
      </c>
      <c r="C97" s="79">
        <v>1.75</v>
      </c>
      <c r="D97" s="79">
        <v>13.45</v>
      </c>
      <c r="E97" s="79">
        <v>14.83</v>
      </c>
      <c r="F97" s="79">
        <v>16.56</v>
      </c>
      <c r="G97" s="79">
        <v>18.28</v>
      </c>
      <c r="H97" s="79">
        <v>20.01</v>
      </c>
      <c r="I97" s="79">
        <v>21.73</v>
      </c>
      <c r="J97" s="79">
        <v>23.45</v>
      </c>
      <c r="K97" s="79">
        <v>25.18</v>
      </c>
      <c r="L97" s="79">
        <v>30.01</v>
      </c>
      <c r="M97" s="79">
        <v>36.9</v>
      </c>
      <c r="N97" s="79">
        <v>43.8</v>
      </c>
      <c r="O97" s="79">
        <v>50.7</v>
      </c>
      <c r="P97" s="79">
        <v>57.59</v>
      </c>
      <c r="Q97" s="79">
        <v>64.49</v>
      </c>
      <c r="R97" s="79">
        <v>71.39</v>
      </c>
      <c r="S97" s="79">
        <v>78.28</v>
      </c>
      <c r="T97" s="79">
        <v>85.18</v>
      </c>
      <c r="U97" s="79">
        <v>92.08</v>
      </c>
      <c r="V97" s="79">
        <v>98.97</v>
      </c>
      <c r="W97" s="79">
        <v>105.87</v>
      </c>
      <c r="X97" s="79">
        <v>112.77</v>
      </c>
      <c r="Y97" s="79">
        <v>119.66</v>
      </c>
      <c r="Z97" s="79">
        <v>126.56</v>
      </c>
      <c r="AA97" s="79">
        <v>133.46</v>
      </c>
      <c r="AB97" s="79">
        <v>140.35</v>
      </c>
      <c r="AC97" s="79">
        <v>147.25</v>
      </c>
      <c r="AD97" s="79">
        <v>154.97</v>
      </c>
      <c r="AE97" s="79">
        <v>161.04</v>
      </c>
      <c r="AF97" s="79">
        <v>167.94</v>
      </c>
      <c r="AG97" s="79">
        <v>174.83</v>
      </c>
      <c r="AH97" s="79">
        <v>181.73</v>
      </c>
      <c r="AI97" s="79">
        <v>188.63</v>
      </c>
      <c r="AJ97" s="79">
        <v>195.52</v>
      </c>
      <c r="AK97" s="79">
        <v>202.42</v>
      </c>
      <c r="AL97" s="79">
        <v>209.32</v>
      </c>
      <c r="AM97" s="79">
        <v>216.21</v>
      </c>
      <c r="AN97" s="4"/>
    </row>
    <row r="98">
      <c r="A98" s="75" t="s">
        <v>241</v>
      </c>
      <c r="B98" s="4" t="s">
        <v>242</v>
      </c>
      <c r="C98" s="79">
        <v>2.73</v>
      </c>
      <c r="D98" s="79">
        <v>12.62</v>
      </c>
      <c r="E98" s="79">
        <v>13.17</v>
      </c>
      <c r="F98" s="79">
        <v>13.85</v>
      </c>
      <c r="G98" s="79">
        <v>14.54</v>
      </c>
      <c r="H98" s="79">
        <v>15.22</v>
      </c>
      <c r="I98" s="79">
        <v>15.9</v>
      </c>
      <c r="J98" s="79">
        <v>16.59</v>
      </c>
      <c r="K98" s="79">
        <v>17.27</v>
      </c>
      <c r="L98" s="79">
        <v>19.18</v>
      </c>
      <c r="M98" s="79">
        <v>21.92</v>
      </c>
      <c r="N98" s="79">
        <v>24.65</v>
      </c>
      <c r="O98" s="79">
        <v>27.39</v>
      </c>
      <c r="P98" s="79">
        <v>30.12</v>
      </c>
      <c r="Q98" s="79">
        <v>32.86</v>
      </c>
      <c r="R98" s="79">
        <v>35.59</v>
      </c>
      <c r="S98" s="79">
        <v>38.33</v>
      </c>
      <c r="T98" s="79">
        <v>41.06</v>
      </c>
      <c r="U98" s="79">
        <v>43.79</v>
      </c>
      <c r="V98" s="79">
        <v>46.53</v>
      </c>
      <c r="W98" s="79">
        <v>49.26</v>
      </c>
      <c r="X98" s="79">
        <v>52.0</v>
      </c>
      <c r="Y98" s="79">
        <v>54.73</v>
      </c>
      <c r="Z98" s="79">
        <v>57.47</v>
      </c>
      <c r="AA98" s="79">
        <v>60.2</v>
      </c>
      <c r="AB98" s="79">
        <v>62.94</v>
      </c>
      <c r="AC98" s="79">
        <v>65.67</v>
      </c>
      <c r="AD98" s="79">
        <v>68.4</v>
      </c>
      <c r="AE98" s="79">
        <v>71.14</v>
      </c>
      <c r="AF98" s="79">
        <v>73.87</v>
      </c>
      <c r="AG98" s="79">
        <v>76.61</v>
      </c>
      <c r="AH98" s="79">
        <v>79.34</v>
      </c>
      <c r="AI98" s="79">
        <v>82.08</v>
      </c>
      <c r="AJ98" s="79">
        <v>84.81</v>
      </c>
      <c r="AK98" s="79">
        <v>87.55</v>
      </c>
      <c r="AL98" s="79">
        <v>90.28</v>
      </c>
      <c r="AM98" s="79">
        <v>93.02</v>
      </c>
      <c r="AN98" s="4"/>
    </row>
    <row r="99">
      <c r="A99" s="75" t="s">
        <v>243</v>
      </c>
      <c r="B99" s="4" t="s">
        <v>244</v>
      </c>
      <c r="C99" s="79">
        <v>1.73</v>
      </c>
      <c r="D99" s="79">
        <v>12.77</v>
      </c>
      <c r="E99" s="79">
        <v>13.46</v>
      </c>
      <c r="F99" s="79">
        <v>14.33</v>
      </c>
      <c r="G99" s="79">
        <v>15.19</v>
      </c>
      <c r="H99" s="79">
        <v>16.06</v>
      </c>
      <c r="I99" s="79">
        <v>16.92</v>
      </c>
      <c r="J99" s="79">
        <v>17.79</v>
      </c>
      <c r="K99" s="79">
        <v>18.65</v>
      </c>
      <c r="L99" s="79">
        <v>21.08</v>
      </c>
      <c r="M99" s="79">
        <v>24.54</v>
      </c>
      <c r="N99" s="79">
        <v>28.01</v>
      </c>
      <c r="O99" s="79">
        <v>31.47</v>
      </c>
      <c r="P99" s="79">
        <v>34.93</v>
      </c>
      <c r="Q99" s="79">
        <v>38.4</v>
      </c>
      <c r="R99" s="79">
        <v>41.86</v>
      </c>
      <c r="S99" s="79">
        <v>45.32</v>
      </c>
      <c r="T99" s="79">
        <v>48.79</v>
      </c>
      <c r="U99" s="79">
        <v>52.25</v>
      </c>
      <c r="V99" s="79">
        <v>55.71</v>
      </c>
      <c r="W99" s="79">
        <v>59.18</v>
      </c>
      <c r="X99" s="79">
        <v>62.64</v>
      </c>
      <c r="Y99" s="79">
        <v>66.1</v>
      </c>
      <c r="Z99" s="79">
        <v>69.57</v>
      </c>
      <c r="AA99" s="79">
        <v>73.03</v>
      </c>
      <c r="AB99" s="79">
        <v>76.49</v>
      </c>
      <c r="AC99" s="79">
        <v>79.96</v>
      </c>
      <c r="AD99" s="79">
        <v>83.42</v>
      </c>
      <c r="AE99" s="79">
        <v>86.88</v>
      </c>
      <c r="AF99" s="79">
        <v>90.35</v>
      </c>
      <c r="AG99" s="79">
        <v>93.81</v>
      </c>
      <c r="AH99" s="79">
        <v>97.28</v>
      </c>
      <c r="AI99" s="79">
        <v>100.74</v>
      </c>
      <c r="AJ99" s="79">
        <v>104.2</v>
      </c>
      <c r="AK99" s="79">
        <v>107.67</v>
      </c>
      <c r="AL99" s="79">
        <v>111.13</v>
      </c>
      <c r="AM99" s="79">
        <v>114.59</v>
      </c>
      <c r="AN99" s="4"/>
    </row>
    <row r="100">
      <c r="A100" s="75" t="s">
        <v>245</v>
      </c>
      <c r="B100" s="4" t="s">
        <v>246</v>
      </c>
      <c r="C100" s="79">
        <v>0.32</v>
      </c>
      <c r="D100" s="79">
        <v>12.42</v>
      </c>
      <c r="E100" s="79">
        <v>12.77</v>
      </c>
      <c r="F100" s="79">
        <v>13.2</v>
      </c>
      <c r="G100" s="79">
        <v>13.63</v>
      </c>
      <c r="H100" s="79">
        <v>14.07</v>
      </c>
      <c r="I100" s="79">
        <v>14.5</v>
      </c>
      <c r="J100" s="79">
        <v>14.93</v>
      </c>
      <c r="K100" s="79">
        <v>15.37</v>
      </c>
      <c r="L100" s="79">
        <v>16.58</v>
      </c>
      <c r="M100" s="79">
        <v>18.31</v>
      </c>
      <c r="N100" s="79">
        <v>20.05</v>
      </c>
      <c r="O100" s="79">
        <v>21.78</v>
      </c>
      <c r="P100" s="79">
        <v>23.51</v>
      </c>
      <c r="Q100" s="79">
        <v>25.24</v>
      </c>
      <c r="R100" s="79">
        <v>26.98</v>
      </c>
      <c r="S100" s="79">
        <v>28.71</v>
      </c>
      <c r="T100" s="79">
        <v>30.44</v>
      </c>
      <c r="U100" s="79">
        <v>32.17</v>
      </c>
      <c r="V100" s="79">
        <v>33.91</v>
      </c>
      <c r="W100" s="79">
        <v>35.64</v>
      </c>
      <c r="X100" s="79">
        <v>37.37</v>
      </c>
      <c r="Y100" s="79">
        <v>39.11</v>
      </c>
      <c r="Z100" s="79">
        <v>40.84</v>
      </c>
      <c r="AA100" s="79">
        <v>42.57</v>
      </c>
      <c r="AB100" s="79">
        <v>44.3</v>
      </c>
      <c r="AC100" s="79">
        <v>46.04</v>
      </c>
      <c r="AD100" s="79">
        <v>47.77</v>
      </c>
      <c r="AE100" s="79">
        <v>49.5</v>
      </c>
      <c r="AF100" s="79">
        <v>51.23</v>
      </c>
      <c r="AG100" s="79">
        <v>52.97</v>
      </c>
      <c r="AH100" s="79">
        <v>54.7</v>
      </c>
      <c r="AI100" s="79">
        <v>56.43</v>
      </c>
      <c r="AJ100" s="79">
        <v>58.17</v>
      </c>
      <c r="AK100" s="79">
        <v>59.9</v>
      </c>
      <c r="AL100" s="79">
        <v>61.63</v>
      </c>
      <c r="AM100" s="79">
        <v>63.36</v>
      </c>
      <c r="AN100" s="4"/>
    </row>
    <row r="101">
      <c r="A101" s="75" t="s">
        <v>247</v>
      </c>
      <c r="B101" s="4" t="s">
        <v>248</v>
      </c>
      <c r="C101" s="79">
        <v>2.77</v>
      </c>
      <c r="D101" s="79">
        <v>14.14</v>
      </c>
      <c r="E101" s="79">
        <v>14.83</v>
      </c>
      <c r="F101" s="79">
        <v>15.68</v>
      </c>
      <c r="G101" s="79">
        <v>16.54</v>
      </c>
      <c r="H101" s="79">
        <v>17.4</v>
      </c>
      <c r="I101" s="79">
        <v>18.26</v>
      </c>
      <c r="J101" s="79">
        <v>19.11</v>
      </c>
      <c r="K101" s="79">
        <v>19.97</v>
      </c>
      <c r="L101" s="79">
        <v>22.37</v>
      </c>
      <c r="M101" s="79">
        <v>25.8</v>
      </c>
      <c r="N101" s="79">
        <v>29.23</v>
      </c>
      <c r="O101" s="79">
        <v>32.66</v>
      </c>
      <c r="P101" s="79">
        <v>36.09</v>
      </c>
      <c r="Q101" s="79">
        <v>39.52</v>
      </c>
      <c r="R101" s="79">
        <v>42.95</v>
      </c>
      <c r="S101" s="79">
        <v>46.38</v>
      </c>
      <c r="T101" s="79">
        <v>49.81</v>
      </c>
      <c r="U101" s="79">
        <v>53.24</v>
      </c>
      <c r="V101" s="79">
        <v>56.67</v>
      </c>
      <c r="W101" s="79">
        <v>60.1</v>
      </c>
      <c r="X101" s="79">
        <v>63.53</v>
      </c>
      <c r="Y101" s="79">
        <v>66.96</v>
      </c>
      <c r="Z101" s="79">
        <v>70.39</v>
      </c>
      <c r="AA101" s="79">
        <v>73.82</v>
      </c>
      <c r="AB101" s="79">
        <v>77.25</v>
      </c>
      <c r="AC101" s="79">
        <v>80.68</v>
      </c>
      <c r="AD101" s="79">
        <v>84.11</v>
      </c>
      <c r="AE101" s="79">
        <v>87.54</v>
      </c>
      <c r="AF101" s="79">
        <v>90.97</v>
      </c>
      <c r="AG101" s="79">
        <v>94.4</v>
      </c>
      <c r="AH101" s="79">
        <v>97.83</v>
      </c>
      <c r="AI101" s="79">
        <v>101.26</v>
      </c>
      <c r="AJ101" s="79">
        <v>104.69</v>
      </c>
      <c r="AK101" s="79">
        <v>108.12</v>
      </c>
      <c r="AL101" s="79">
        <v>111.55</v>
      </c>
      <c r="AM101" s="79">
        <v>114.98</v>
      </c>
      <c r="AN101" s="4"/>
    </row>
    <row r="102">
      <c r="A102" s="75" t="s">
        <v>249</v>
      </c>
      <c r="B102" s="4" t="s">
        <v>250</v>
      </c>
      <c r="C102" s="79">
        <v>1.78</v>
      </c>
      <c r="D102" s="79">
        <v>8.51</v>
      </c>
      <c r="E102" s="79">
        <v>9.08</v>
      </c>
      <c r="F102" s="79">
        <v>9.79</v>
      </c>
      <c r="G102" s="79">
        <v>10.51</v>
      </c>
      <c r="H102" s="79">
        <v>11.22</v>
      </c>
      <c r="I102" s="79">
        <v>11.93</v>
      </c>
      <c r="J102" s="79">
        <v>12.65</v>
      </c>
      <c r="K102" s="79">
        <v>13.36</v>
      </c>
      <c r="L102" s="79">
        <v>15.36</v>
      </c>
      <c r="M102" s="79">
        <v>18.21</v>
      </c>
      <c r="N102" s="79">
        <v>21.07</v>
      </c>
      <c r="O102" s="79">
        <v>23.93</v>
      </c>
      <c r="P102" s="79">
        <v>26.78</v>
      </c>
      <c r="Q102" s="79">
        <v>29.64</v>
      </c>
      <c r="R102" s="79">
        <v>32.49</v>
      </c>
      <c r="S102" s="79">
        <v>35.35</v>
      </c>
      <c r="T102" s="79">
        <v>38.2</v>
      </c>
      <c r="U102" s="79">
        <v>41.06</v>
      </c>
      <c r="V102" s="79">
        <v>43.91</v>
      </c>
      <c r="W102" s="79">
        <v>46.77</v>
      </c>
      <c r="X102" s="79">
        <v>49.62</v>
      </c>
      <c r="Y102" s="79">
        <v>52.48</v>
      </c>
      <c r="Z102" s="79">
        <v>55.33</v>
      </c>
      <c r="AA102" s="79">
        <v>58.19</v>
      </c>
      <c r="AB102" s="79">
        <v>61.04</v>
      </c>
      <c r="AC102" s="79">
        <v>63.9</v>
      </c>
      <c r="AD102" s="79">
        <v>66.75</v>
      </c>
      <c r="AE102" s="79">
        <v>69.61</v>
      </c>
      <c r="AF102" s="79">
        <v>72.46</v>
      </c>
      <c r="AG102" s="79">
        <v>75.32</v>
      </c>
      <c r="AH102" s="79">
        <v>78.17</v>
      </c>
      <c r="AI102" s="79">
        <v>81.03</v>
      </c>
      <c r="AJ102" s="79">
        <v>83.88</v>
      </c>
      <c r="AK102" s="79">
        <v>86.74</v>
      </c>
      <c r="AL102" s="79">
        <v>89.59</v>
      </c>
      <c r="AM102" s="79">
        <v>92.45</v>
      </c>
      <c r="AN102" s="4"/>
    </row>
    <row r="103">
      <c r="A103" s="75" t="s">
        <v>251</v>
      </c>
      <c r="B103" s="4" t="s">
        <v>252</v>
      </c>
      <c r="C103" s="79">
        <v>1.75</v>
      </c>
      <c r="D103" s="79">
        <v>15.24</v>
      </c>
      <c r="E103" s="79">
        <v>15.66</v>
      </c>
      <c r="F103" s="79">
        <v>16.17</v>
      </c>
      <c r="G103" s="79">
        <v>16.68</v>
      </c>
      <c r="H103" s="79">
        <v>17.2</v>
      </c>
      <c r="I103" s="79">
        <v>17.71</v>
      </c>
      <c r="J103" s="79">
        <v>18.22</v>
      </c>
      <c r="K103" s="79">
        <v>18.74</v>
      </c>
      <c r="L103" s="79">
        <v>20.18</v>
      </c>
      <c r="M103" s="79">
        <v>22.23</v>
      </c>
      <c r="N103" s="79">
        <v>24.29</v>
      </c>
      <c r="O103" s="79">
        <v>26.34</v>
      </c>
      <c r="P103" s="79">
        <v>28.4</v>
      </c>
      <c r="Q103" s="79">
        <v>30.45</v>
      </c>
      <c r="R103" s="79">
        <v>32.51</v>
      </c>
      <c r="S103" s="79">
        <v>34.56</v>
      </c>
      <c r="T103" s="79">
        <v>36.62</v>
      </c>
      <c r="U103" s="79">
        <v>38.67</v>
      </c>
      <c r="V103" s="79">
        <v>40.73</v>
      </c>
      <c r="W103" s="79">
        <v>42.78</v>
      </c>
      <c r="X103" s="79">
        <v>44.84</v>
      </c>
      <c r="Y103" s="79">
        <v>46.89</v>
      </c>
      <c r="Z103" s="79">
        <v>48.95</v>
      </c>
      <c r="AA103" s="79">
        <v>51.0</v>
      </c>
      <c r="AB103" s="79">
        <v>53.06</v>
      </c>
      <c r="AC103" s="79">
        <v>55.11</v>
      </c>
      <c r="AD103" s="79">
        <v>57.17</v>
      </c>
      <c r="AE103" s="79">
        <v>59.22</v>
      </c>
      <c r="AF103" s="79">
        <v>61.28</v>
      </c>
      <c r="AG103" s="79">
        <v>63.34</v>
      </c>
      <c r="AH103" s="79">
        <v>65.39</v>
      </c>
      <c r="AI103" s="79">
        <v>67.45</v>
      </c>
      <c r="AJ103" s="79">
        <v>69.5</v>
      </c>
      <c r="AK103" s="79">
        <v>71.56</v>
      </c>
      <c r="AL103" s="79">
        <v>73.61</v>
      </c>
      <c r="AM103" s="79">
        <v>75.67</v>
      </c>
      <c r="AN103" s="4"/>
    </row>
    <row r="104">
      <c r="A104" s="75" t="s">
        <v>253</v>
      </c>
      <c r="B104" s="4" t="s">
        <v>254</v>
      </c>
      <c r="C104" s="79">
        <v>1.39</v>
      </c>
      <c r="D104" s="79">
        <v>16.64</v>
      </c>
      <c r="E104" s="79">
        <v>17.07</v>
      </c>
      <c r="F104" s="79">
        <v>17.61</v>
      </c>
      <c r="G104" s="79">
        <v>18.14</v>
      </c>
      <c r="H104" s="79">
        <v>18.68</v>
      </c>
      <c r="I104" s="79">
        <v>19.22</v>
      </c>
      <c r="J104" s="79">
        <v>19.75</v>
      </c>
      <c r="K104" s="79">
        <v>20.29</v>
      </c>
      <c r="L104" s="79">
        <v>21.79</v>
      </c>
      <c r="M104" s="79">
        <v>23.93</v>
      </c>
      <c r="N104" s="79">
        <v>26.08</v>
      </c>
      <c r="O104" s="79">
        <v>28.22</v>
      </c>
      <c r="P104" s="79">
        <v>30.37</v>
      </c>
      <c r="Q104" s="79">
        <v>32.51</v>
      </c>
      <c r="R104" s="79">
        <v>34.66</v>
      </c>
      <c r="S104" s="79">
        <v>36.8</v>
      </c>
      <c r="T104" s="79">
        <v>38.95</v>
      </c>
      <c r="U104" s="79">
        <v>41.09</v>
      </c>
      <c r="V104" s="79">
        <v>43.24</v>
      </c>
      <c r="W104" s="79">
        <v>45.38</v>
      </c>
      <c r="X104" s="79">
        <v>47.53</v>
      </c>
      <c r="Y104" s="79">
        <v>49.67</v>
      </c>
      <c r="Z104" s="79">
        <v>51.82</v>
      </c>
      <c r="AA104" s="79">
        <v>53.96</v>
      </c>
      <c r="AB104" s="79">
        <v>56.11</v>
      </c>
      <c r="AC104" s="79">
        <v>58.25</v>
      </c>
      <c r="AD104" s="79">
        <v>60.4</v>
      </c>
      <c r="AE104" s="79">
        <v>62.54</v>
      </c>
      <c r="AF104" s="79">
        <v>64.69</v>
      </c>
      <c r="AG104" s="79">
        <v>66.83</v>
      </c>
      <c r="AH104" s="79">
        <v>68.98</v>
      </c>
      <c r="AI104" s="79">
        <v>71.12</v>
      </c>
      <c r="AJ104" s="79">
        <v>73.26</v>
      </c>
      <c r="AK104" s="79">
        <v>75.41</v>
      </c>
      <c r="AL104" s="79">
        <v>77.55</v>
      </c>
      <c r="AM104" s="79">
        <v>79.7</v>
      </c>
      <c r="AN104" s="4"/>
    </row>
    <row r="105">
      <c r="A105" s="75" t="s">
        <v>255</v>
      </c>
      <c r="B105" s="4" t="s">
        <v>256</v>
      </c>
      <c r="C105" s="79">
        <v>1.75</v>
      </c>
      <c r="D105" s="79">
        <v>65.49</v>
      </c>
      <c r="E105" s="79">
        <v>65.56</v>
      </c>
      <c r="F105" s="79">
        <v>75.24</v>
      </c>
      <c r="G105" s="79">
        <v>75.33</v>
      </c>
      <c r="H105" s="79">
        <v>85.03</v>
      </c>
      <c r="I105" s="79">
        <v>85.12</v>
      </c>
      <c r="J105" s="79">
        <v>94.82</v>
      </c>
      <c r="K105" s="79">
        <v>94.9</v>
      </c>
      <c r="L105" s="79">
        <v>114.37</v>
      </c>
      <c r="M105" s="79">
        <v>133.92</v>
      </c>
      <c r="N105" s="79">
        <v>153.5</v>
      </c>
      <c r="O105" s="79">
        <v>170.92</v>
      </c>
      <c r="P105" s="79">
        <v>188.33</v>
      </c>
      <c r="Q105" s="79">
        <v>205.75</v>
      </c>
      <c r="R105" s="79">
        <v>223.17</v>
      </c>
      <c r="S105" s="79">
        <v>240.58</v>
      </c>
      <c r="T105" s="79">
        <v>283.25</v>
      </c>
      <c r="U105" s="79">
        <v>283.59</v>
      </c>
      <c r="V105" s="79">
        <v>283.94</v>
      </c>
      <c r="W105" s="79">
        <v>284.28</v>
      </c>
      <c r="X105" s="79">
        <v>284.63</v>
      </c>
      <c r="Y105" s="79">
        <v>355.51</v>
      </c>
      <c r="Z105" s="79">
        <v>355.86</v>
      </c>
      <c r="AA105" s="79">
        <v>356.2</v>
      </c>
      <c r="AB105" s="79">
        <v>356.55</v>
      </c>
      <c r="AC105" s="79">
        <v>356.89</v>
      </c>
      <c r="AD105" s="79">
        <v>429.27</v>
      </c>
      <c r="AE105" s="79">
        <v>429.61</v>
      </c>
      <c r="AF105" s="79">
        <v>429.96</v>
      </c>
      <c r="AG105" s="79">
        <v>430.3</v>
      </c>
      <c r="AH105" s="79">
        <v>430.65</v>
      </c>
      <c r="AI105" s="79">
        <v>503.99</v>
      </c>
      <c r="AJ105" s="79">
        <v>504.34</v>
      </c>
      <c r="AK105" s="79">
        <v>504.68</v>
      </c>
      <c r="AL105" s="79">
        <v>505.03</v>
      </c>
      <c r="AM105" s="79">
        <v>505.37</v>
      </c>
      <c r="AN105" s="4"/>
    </row>
    <row r="106">
      <c r="A106" s="75" t="s">
        <v>257</v>
      </c>
      <c r="B106" s="4" t="s">
        <v>258</v>
      </c>
      <c r="C106" s="79">
        <v>1.75</v>
      </c>
      <c r="D106" s="79">
        <v>18.94</v>
      </c>
      <c r="E106" s="79">
        <v>20.17</v>
      </c>
      <c r="F106" s="79">
        <v>21.7</v>
      </c>
      <c r="G106" s="79">
        <v>23.23</v>
      </c>
      <c r="H106" s="79">
        <v>24.76</v>
      </c>
      <c r="I106" s="79">
        <v>26.29</v>
      </c>
      <c r="J106" s="79">
        <v>27.82</v>
      </c>
      <c r="K106" s="79">
        <v>29.35</v>
      </c>
      <c r="L106" s="79">
        <v>33.64</v>
      </c>
      <c r="M106" s="79">
        <v>39.76</v>
      </c>
      <c r="N106" s="79">
        <v>45.88</v>
      </c>
      <c r="O106" s="79">
        <v>52.01</v>
      </c>
      <c r="P106" s="79">
        <v>58.13</v>
      </c>
      <c r="Q106" s="79">
        <v>64.26</v>
      </c>
      <c r="R106" s="79">
        <v>70.38</v>
      </c>
      <c r="S106" s="79">
        <v>76.5</v>
      </c>
      <c r="T106" s="79">
        <v>82.63</v>
      </c>
      <c r="U106" s="79">
        <v>88.75</v>
      </c>
      <c r="V106" s="79">
        <v>94.87</v>
      </c>
      <c r="W106" s="79">
        <v>101.0</v>
      </c>
      <c r="X106" s="79">
        <v>107.12</v>
      </c>
      <c r="Y106" s="79">
        <v>113.24</v>
      </c>
      <c r="Z106" s="79">
        <v>119.37</v>
      </c>
      <c r="AA106" s="79">
        <v>125.49</v>
      </c>
      <c r="AB106" s="79">
        <v>131.62</v>
      </c>
      <c r="AC106" s="79">
        <v>137.74</v>
      </c>
      <c r="AD106" s="79">
        <v>143.86</v>
      </c>
      <c r="AE106" s="79">
        <v>149.99</v>
      </c>
      <c r="AF106" s="79">
        <v>156.11</v>
      </c>
      <c r="AG106" s="79">
        <v>162.23</v>
      </c>
      <c r="AH106" s="79">
        <v>168.36</v>
      </c>
      <c r="AI106" s="79">
        <v>174.48</v>
      </c>
      <c r="AJ106" s="79">
        <v>180.6</v>
      </c>
      <c r="AK106" s="79">
        <v>186.73</v>
      </c>
      <c r="AL106" s="79">
        <v>192.85</v>
      </c>
      <c r="AM106" s="79">
        <v>198.98</v>
      </c>
      <c r="AN106" s="4"/>
    </row>
    <row r="107">
      <c r="A107" s="75" t="s">
        <v>259</v>
      </c>
      <c r="B107" s="4" t="s">
        <v>260</v>
      </c>
      <c r="C107" s="79">
        <v>1.75</v>
      </c>
      <c r="D107" s="79">
        <v>11.9</v>
      </c>
      <c r="E107" s="79">
        <v>13.79</v>
      </c>
      <c r="F107" s="79">
        <v>16.15</v>
      </c>
      <c r="G107" s="79">
        <v>18.52</v>
      </c>
      <c r="H107" s="79">
        <v>20.88</v>
      </c>
      <c r="I107" s="79">
        <v>23.24</v>
      </c>
      <c r="J107" s="79">
        <v>25.61</v>
      </c>
      <c r="K107" s="79">
        <v>27.97</v>
      </c>
      <c r="L107" s="79">
        <v>34.59</v>
      </c>
      <c r="M107" s="79">
        <v>44.05</v>
      </c>
      <c r="N107" s="79">
        <v>53.5</v>
      </c>
      <c r="O107" s="79">
        <v>62.96</v>
      </c>
      <c r="P107" s="79">
        <v>72.42</v>
      </c>
      <c r="Q107" s="79">
        <v>81.87</v>
      </c>
      <c r="R107" s="79">
        <v>91.33</v>
      </c>
      <c r="S107" s="79">
        <v>100.79</v>
      </c>
      <c r="T107" s="79">
        <v>110.24</v>
      </c>
      <c r="U107" s="79">
        <v>119.7</v>
      </c>
      <c r="V107" s="79">
        <v>129.16</v>
      </c>
      <c r="W107" s="79">
        <v>138.61</v>
      </c>
      <c r="X107" s="79">
        <v>148.07</v>
      </c>
      <c r="Y107" s="79">
        <v>157.52</v>
      </c>
      <c r="Z107" s="79">
        <v>166.98</v>
      </c>
      <c r="AA107" s="79">
        <v>176.44</v>
      </c>
      <c r="AB107" s="79">
        <v>185.89</v>
      </c>
      <c r="AC107" s="79">
        <v>195.35</v>
      </c>
      <c r="AD107" s="79">
        <v>204.81</v>
      </c>
      <c r="AE107" s="79">
        <v>214.26</v>
      </c>
      <c r="AF107" s="79">
        <v>223.72</v>
      </c>
      <c r="AG107" s="79">
        <v>233.17</v>
      </c>
      <c r="AH107" s="79">
        <v>242.63</v>
      </c>
      <c r="AI107" s="79">
        <v>252.09</v>
      </c>
      <c r="AJ107" s="79">
        <v>261.54</v>
      </c>
      <c r="AK107" s="79">
        <v>271.0</v>
      </c>
      <c r="AL107" s="79">
        <v>280.46</v>
      </c>
      <c r="AM107" s="79">
        <v>289.91</v>
      </c>
      <c r="AN107" s="4"/>
    </row>
    <row r="108">
      <c r="A108" s="75" t="s">
        <v>261</v>
      </c>
      <c r="B108" s="4" t="s">
        <v>262</v>
      </c>
      <c r="C108" s="79">
        <v>1.75</v>
      </c>
      <c r="D108" s="79">
        <v>23.34</v>
      </c>
      <c r="E108" s="79">
        <v>23.41</v>
      </c>
      <c r="F108" s="79">
        <v>27.56</v>
      </c>
      <c r="G108" s="79">
        <v>27.65</v>
      </c>
      <c r="H108" s="79">
        <v>33.33</v>
      </c>
      <c r="I108" s="79">
        <v>33.42</v>
      </c>
      <c r="J108" s="79">
        <v>37.78</v>
      </c>
      <c r="K108" s="79">
        <v>37.86</v>
      </c>
      <c r="L108" s="79">
        <v>47.13</v>
      </c>
      <c r="M108" s="79">
        <v>56.69</v>
      </c>
      <c r="N108" s="79">
        <v>66.43</v>
      </c>
      <c r="O108" s="79">
        <v>76.35</v>
      </c>
      <c r="P108" s="79">
        <v>86.47</v>
      </c>
      <c r="Q108" s="79">
        <v>96.78</v>
      </c>
      <c r="R108" s="79">
        <v>107.3</v>
      </c>
      <c r="S108" s="79">
        <v>118.01</v>
      </c>
      <c r="T108" s="79">
        <v>128.94</v>
      </c>
      <c r="U108" s="79">
        <v>140.07</v>
      </c>
      <c r="V108" s="79">
        <v>151.42</v>
      </c>
      <c r="W108" s="79">
        <v>162.99</v>
      </c>
      <c r="X108" s="79">
        <v>174.79</v>
      </c>
      <c r="Y108" s="79">
        <v>186.81</v>
      </c>
      <c r="Z108" s="79">
        <v>199.07</v>
      </c>
      <c r="AA108" s="79">
        <v>211.57</v>
      </c>
      <c r="AB108" s="79">
        <v>224.31</v>
      </c>
      <c r="AC108" s="79">
        <v>237.29</v>
      </c>
      <c r="AD108" s="79">
        <v>250.53</v>
      </c>
      <c r="AE108" s="79">
        <v>264.03</v>
      </c>
      <c r="AF108" s="79">
        <v>277.79</v>
      </c>
      <c r="AG108" s="79">
        <v>291.82</v>
      </c>
      <c r="AH108" s="79">
        <v>306.12</v>
      </c>
      <c r="AI108" s="79">
        <v>320.71</v>
      </c>
      <c r="AJ108" s="79">
        <v>335.57</v>
      </c>
      <c r="AK108" s="79">
        <v>350.73</v>
      </c>
      <c r="AL108" s="79">
        <v>366.18</v>
      </c>
      <c r="AM108" s="79">
        <v>381.94</v>
      </c>
      <c r="AN108" s="4"/>
    </row>
    <row r="109">
      <c r="A109" s="75" t="s">
        <v>263</v>
      </c>
      <c r="B109" s="4" t="s">
        <v>264</v>
      </c>
      <c r="C109" s="79">
        <v>5.66</v>
      </c>
      <c r="D109" s="79">
        <v>14.57</v>
      </c>
      <c r="E109" s="79">
        <v>15.69</v>
      </c>
      <c r="F109" s="79">
        <v>17.08</v>
      </c>
      <c r="G109" s="79">
        <v>18.48</v>
      </c>
      <c r="H109" s="79">
        <v>19.88</v>
      </c>
      <c r="I109" s="79">
        <v>21.27</v>
      </c>
      <c r="J109" s="79">
        <v>22.67</v>
      </c>
      <c r="K109" s="79">
        <v>24.06</v>
      </c>
      <c r="L109" s="79">
        <v>27.97</v>
      </c>
      <c r="M109" s="79">
        <v>33.56</v>
      </c>
      <c r="N109" s="79">
        <v>39.14</v>
      </c>
      <c r="O109" s="79">
        <v>44.72</v>
      </c>
      <c r="P109" s="79">
        <v>50.31</v>
      </c>
      <c r="Q109" s="79">
        <v>55.89</v>
      </c>
      <c r="R109" s="79">
        <v>61.48</v>
      </c>
      <c r="S109" s="79">
        <v>67.06</v>
      </c>
      <c r="T109" s="79">
        <v>72.64</v>
      </c>
      <c r="U109" s="79">
        <v>78.23</v>
      </c>
      <c r="V109" s="79">
        <v>83.81</v>
      </c>
      <c r="W109" s="79">
        <v>89.39</v>
      </c>
      <c r="X109" s="79">
        <v>94.98</v>
      </c>
      <c r="Y109" s="79">
        <v>100.56</v>
      </c>
      <c r="Z109" s="79">
        <v>106.15</v>
      </c>
      <c r="AA109" s="79">
        <v>111.73</v>
      </c>
      <c r="AB109" s="79">
        <v>117.31</v>
      </c>
      <c r="AC109" s="79">
        <v>122.9</v>
      </c>
      <c r="AD109" s="79">
        <v>128.48</v>
      </c>
      <c r="AE109" s="79">
        <v>134.07</v>
      </c>
      <c r="AF109" s="79">
        <v>139.65</v>
      </c>
      <c r="AG109" s="79">
        <v>145.23</v>
      </c>
      <c r="AH109" s="79">
        <v>150.82</v>
      </c>
      <c r="AI109" s="79">
        <v>156.4</v>
      </c>
      <c r="AJ109" s="79">
        <v>161.99</v>
      </c>
      <c r="AK109" s="79">
        <v>167.57</v>
      </c>
      <c r="AL109" s="79">
        <v>173.15</v>
      </c>
      <c r="AM109" s="79">
        <v>178.74</v>
      </c>
      <c r="AN109" s="4"/>
    </row>
    <row r="110">
      <c r="A110" s="75" t="s">
        <v>265</v>
      </c>
      <c r="B110" s="4" t="s">
        <v>266</v>
      </c>
      <c r="C110" s="79">
        <v>1.23</v>
      </c>
      <c r="D110" s="79">
        <v>12.57</v>
      </c>
      <c r="E110" s="79">
        <v>13.07</v>
      </c>
      <c r="F110" s="79">
        <v>13.7</v>
      </c>
      <c r="G110" s="79">
        <v>14.32</v>
      </c>
      <c r="H110" s="79">
        <v>14.95</v>
      </c>
      <c r="I110" s="79">
        <v>15.57</v>
      </c>
      <c r="J110" s="79">
        <v>16.2</v>
      </c>
      <c r="K110" s="79">
        <v>16.82</v>
      </c>
      <c r="L110" s="79">
        <v>18.57</v>
      </c>
      <c r="M110" s="79">
        <v>21.07</v>
      </c>
      <c r="N110" s="79">
        <v>23.56</v>
      </c>
      <c r="O110" s="79">
        <v>26.06</v>
      </c>
      <c r="P110" s="79">
        <v>28.56</v>
      </c>
      <c r="Q110" s="79">
        <v>31.06</v>
      </c>
      <c r="R110" s="79">
        <v>33.55</v>
      </c>
      <c r="S110" s="79">
        <v>36.05</v>
      </c>
      <c r="T110" s="79">
        <v>38.55</v>
      </c>
      <c r="U110" s="79">
        <v>41.05</v>
      </c>
      <c r="V110" s="79">
        <v>43.54</v>
      </c>
      <c r="W110" s="79">
        <v>46.04</v>
      </c>
      <c r="X110" s="79">
        <v>48.54</v>
      </c>
      <c r="Y110" s="79">
        <v>51.03</v>
      </c>
      <c r="Z110" s="79">
        <v>53.53</v>
      </c>
      <c r="AA110" s="79">
        <v>56.03</v>
      </c>
      <c r="AB110" s="79">
        <v>58.53</v>
      </c>
      <c r="AC110" s="79">
        <v>61.02</v>
      </c>
      <c r="AD110" s="79">
        <v>63.52</v>
      </c>
      <c r="AE110" s="79">
        <v>66.02</v>
      </c>
      <c r="AF110" s="79">
        <v>68.52</v>
      </c>
      <c r="AG110" s="79">
        <v>71.01</v>
      </c>
      <c r="AH110" s="79">
        <v>73.51</v>
      </c>
      <c r="AI110" s="79">
        <v>76.01</v>
      </c>
      <c r="AJ110" s="79">
        <v>78.51</v>
      </c>
      <c r="AK110" s="79">
        <v>81.0</v>
      </c>
      <c r="AL110" s="79">
        <v>83.5</v>
      </c>
      <c r="AM110" s="79">
        <v>86.0</v>
      </c>
      <c r="AN110" s="4"/>
    </row>
    <row r="111">
      <c r="A111" s="75" t="s">
        <v>267</v>
      </c>
      <c r="B111" s="4" t="s">
        <v>268</v>
      </c>
      <c r="C111" s="79">
        <v>0.44</v>
      </c>
      <c r="D111" s="79">
        <v>15.24</v>
      </c>
      <c r="E111" s="79">
        <v>15.65</v>
      </c>
      <c r="F111" s="79">
        <v>16.16</v>
      </c>
      <c r="G111" s="79">
        <v>16.67</v>
      </c>
      <c r="H111" s="79">
        <v>17.17</v>
      </c>
      <c r="I111" s="79">
        <v>17.68</v>
      </c>
      <c r="J111" s="79">
        <v>18.19</v>
      </c>
      <c r="K111" s="79">
        <v>18.7</v>
      </c>
      <c r="L111" s="79">
        <v>20.13</v>
      </c>
      <c r="M111" s="79">
        <v>22.16</v>
      </c>
      <c r="N111" s="79">
        <v>24.2</v>
      </c>
      <c r="O111" s="79">
        <v>26.23</v>
      </c>
      <c r="P111" s="79">
        <v>28.27</v>
      </c>
      <c r="Q111" s="79">
        <v>30.3</v>
      </c>
      <c r="R111" s="79">
        <v>32.34</v>
      </c>
      <c r="S111" s="79">
        <v>34.38</v>
      </c>
      <c r="T111" s="79">
        <v>36.41</v>
      </c>
      <c r="U111" s="79">
        <v>38.45</v>
      </c>
      <c r="V111" s="79">
        <v>40.48</v>
      </c>
      <c r="W111" s="79">
        <v>42.52</v>
      </c>
      <c r="X111" s="79">
        <v>44.55</v>
      </c>
      <c r="Y111" s="79">
        <v>46.59</v>
      </c>
      <c r="Z111" s="79">
        <v>48.62</v>
      </c>
      <c r="AA111" s="79">
        <v>50.66</v>
      </c>
      <c r="AB111" s="79">
        <v>52.7</v>
      </c>
      <c r="AC111" s="79">
        <v>54.73</v>
      </c>
      <c r="AD111" s="79">
        <v>56.77</v>
      </c>
      <c r="AE111" s="79">
        <v>58.8</v>
      </c>
      <c r="AF111" s="79">
        <v>60.84</v>
      </c>
      <c r="AG111" s="79">
        <v>62.87</v>
      </c>
      <c r="AH111" s="79">
        <v>64.91</v>
      </c>
      <c r="AI111" s="79">
        <v>66.95</v>
      </c>
      <c r="AJ111" s="79">
        <v>68.98</v>
      </c>
      <c r="AK111" s="79">
        <v>71.02</v>
      </c>
      <c r="AL111" s="79">
        <v>73.05</v>
      </c>
      <c r="AM111" s="79">
        <v>75.09</v>
      </c>
      <c r="AN111" s="4"/>
    </row>
    <row r="112">
      <c r="A112" s="75" t="s">
        <v>269</v>
      </c>
      <c r="B112" s="4" t="s">
        <v>270</v>
      </c>
      <c r="C112" s="79">
        <v>1.38</v>
      </c>
      <c r="D112" s="79">
        <v>15.21</v>
      </c>
      <c r="E112" s="79">
        <v>15.59</v>
      </c>
      <c r="F112" s="79">
        <v>16.06</v>
      </c>
      <c r="G112" s="79">
        <v>16.53</v>
      </c>
      <c r="H112" s="79">
        <v>17.01</v>
      </c>
      <c r="I112" s="79">
        <v>17.48</v>
      </c>
      <c r="J112" s="79">
        <v>17.95</v>
      </c>
      <c r="K112" s="79">
        <v>18.43</v>
      </c>
      <c r="L112" s="79">
        <v>19.75</v>
      </c>
      <c r="M112" s="79">
        <v>21.64</v>
      </c>
      <c r="N112" s="79">
        <v>23.53</v>
      </c>
      <c r="O112" s="79">
        <v>25.42</v>
      </c>
      <c r="P112" s="79">
        <v>27.31</v>
      </c>
      <c r="Q112" s="79">
        <v>29.2</v>
      </c>
      <c r="R112" s="79">
        <v>31.09</v>
      </c>
      <c r="S112" s="79">
        <v>32.98</v>
      </c>
      <c r="T112" s="79">
        <v>34.88</v>
      </c>
      <c r="U112" s="79">
        <v>36.77</v>
      </c>
      <c r="V112" s="79">
        <v>38.66</v>
      </c>
      <c r="W112" s="79">
        <v>40.55</v>
      </c>
      <c r="X112" s="79">
        <v>42.44</v>
      </c>
      <c r="Y112" s="79">
        <v>44.33</v>
      </c>
      <c r="Z112" s="79">
        <v>46.22</v>
      </c>
      <c r="AA112" s="79">
        <v>48.11</v>
      </c>
      <c r="AB112" s="79">
        <v>50.0</v>
      </c>
      <c r="AC112" s="79">
        <v>51.89</v>
      </c>
      <c r="AD112" s="79">
        <v>53.78</v>
      </c>
      <c r="AE112" s="79">
        <v>55.67</v>
      </c>
      <c r="AF112" s="79">
        <v>57.57</v>
      </c>
      <c r="AG112" s="79">
        <v>59.46</v>
      </c>
      <c r="AH112" s="79">
        <v>61.35</v>
      </c>
      <c r="AI112" s="79">
        <v>63.24</v>
      </c>
      <c r="AJ112" s="79">
        <v>65.13</v>
      </c>
      <c r="AK112" s="79">
        <v>67.02</v>
      </c>
      <c r="AL112" s="79">
        <v>68.91</v>
      </c>
      <c r="AM112" s="79">
        <v>70.8</v>
      </c>
      <c r="AN112" s="4"/>
    </row>
    <row r="113">
      <c r="A113" s="75" t="s">
        <v>271</v>
      </c>
      <c r="B113" s="4" t="s">
        <v>272</v>
      </c>
      <c r="C113" s="79">
        <v>0.44</v>
      </c>
      <c r="D113" s="79">
        <v>17.31</v>
      </c>
      <c r="E113" s="79">
        <v>17.72</v>
      </c>
      <c r="F113" s="79">
        <v>18.23</v>
      </c>
      <c r="G113" s="79">
        <v>18.73</v>
      </c>
      <c r="H113" s="79">
        <v>19.24</v>
      </c>
      <c r="I113" s="79">
        <v>19.75</v>
      </c>
      <c r="J113" s="79">
        <v>20.26</v>
      </c>
      <c r="K113" s="79">
        <v>20.77</v>
      </c>
      <c r="L113" s="79">
        <v>22.19</v>
      </c>
      <c r="M113" s="79">
        <v>24.23</v>
      </c>
      <c r="N113" s="79">
        <v>26.27</v>
      </c>
      <c r="O113" s="79">
        <v>28.3</v>
      </c>
      <c r="P113" s="79">
        <v>30.34</v>
      </c>
      <c r="Q113" s="79">
        <v>32.37</v>
      </c>
      <c r="R113" s="79">
        <v>34.41</v>
      </c>
      <c r="S113" s="79">
        <v>36.44</v>
      </c>
      <c r="T113" s="79">
        <v>38.48</v>
      </c>
      <c r="U113" s="79">
        <v>40.52</v>
      </c>
      <c r="V113" s="79">
        <v>42.55</v>
      </c>
      <c r="W113" s="79">
        <v>44.59</v>
      </c>
      <c r="X113" s="79">
        <v>46.62</v>
      </c>
      <c r="Y113" s="79">
        <v>48.66</v>
      </c>
      <c r="Z113" s="79">
        <v>50.69</v>
      </c>
      <c r="AA113" s="79">
        <v>52.73</v>
      </c>
      <c r="AB113" s="79">
        <v>54.76</v>
      </c>
      <c r="AC113" s="79">
        <v>56.8</v>
      </c>
      <c r="AD113" s="79">
        <v>58.84</v>
      </c>
      <c r="AE113" s="79">
        <v>60.87</v>
      </c>
      <c r="AF113" s="79">
        <v>62.91</v>
      </c>
      <c r="AG113" s="79">
        <v>64.94</v>
      </c>
      <c r="AH113" s="79">
        <v>66.98</v>
      </c>
      <c r="AI113" s="79">
        <v>69.01</v>
      </c>
      <c r="AJ113" s="79">
        <v>71.05</v>
      </c>
      <c r="AK113" s="79">
        <v>73.09</v>
      </c>
      <c r="AL113" s="79">
        <v>75.12</v>
      </c>
      <c r="AM113" s="79">
        <v>77.16</v>
      </c>
      <c r="AN113" s="4"/>
    </row>
    <row r="114">
      <c r="A114" s="75" t="s">
        <v>273</v>
      </c>
      <c r="B114" s="4" t="s">
        <v>274</v>
      </c>
      <c r="C114" s="79">
        <v>1.75</v>
      </c>
      <c r="D114" s="79">
        <v>15.51</v>
      </c>
      <c r="E114" s="79">
        <v>16.18</v>
      </c>
      <c r="F114" s="79">
        <v>17.02</v>
      </c>
      <c r="G114" s="79">
        <v>17.86</v>
      </c>
      <c r="H114" s="79">
        <v>18.7</v>
      </c>
      <c r="I114" s="79">
        <v>19.54</v>
      </c>
      <c r="J114" s="79">
        <v>20.39</v>
      </c>
      <c r="K114" s="79">
        <v>21.23</v>
      </c>
      <c r="L114" s="79">
        <v>23.58</v>
      </c>
      <c r="M114" s="79">
        <v>26.95</v>
      </c>
      <c r="N114" s="79">
        <v>30.31</v>
      </c>
      <c r="O114" s="79">
        <v>33.68</v>
      </c>
      <c r="P114" s="79">
        <v>37.05</v>
      </c>
      <c r="Q114" s="79">
        <v>40.41</v>
      </c>
      <c r="R114" s="79">
        <v>43.78</v>
      </c>
      <c r="S114" s="79">
        <v>47.14</v>
      </c>
      <c r="T114" s="79">
        <v>50.51</v>
      </c>
      <c r="U114" s="79">
        <v>53.87</v>
      </c>
      <c r="V114" s="79">
        <v>57.24</v>
      </c>
      <c r="W114" s="79">
        <v>60.6</v>
      </c>
      <c r="X114" s="79">
        <v>63.97</v>
      </c>
      <c r="Y114" s="79">
        <v>67.34</v>
      </c>
      <c r="Z114" s="79">
        <v>70.7</v>
      </c>
      <c r="AA114" s="79">
        <v>74.07</v>
      </c>
      <c r="AB114" s="79">
        <v>77.43</v>
      </c>
      <c r="AC114" s="79">
        <v>80.8</v>
      </c>
      <c r="AD114" s="79">
        <v>84.16</v>
      </c>
      <c r="AE114" s="79">
        <v>87.53</v>
      </c>
      <c r="AF114" s="79">
        <v>90.89</v>
      </c>
      <c r="AG114" s="79">
        <v>94.26</v>
      </c>
      <c r="AH114" s="79">
        <v>97.62</v>
      </c>
      <c r="AI114" s="79">
        <v>100.99</v>
      </c>
      <c r="AJ114" s="79">
        <v>104.36</v>
      </c>
      <c r="AK114" s="79">
        <v>107.72</v>
      </c>
      <c r="AL114" s="79">
        <v>111.09</v>
      </c>
      <c r="AM114" s="79">
        <v>114.45</v>
      </c>
      <c r="AN114" s="4"/>
    </row>
    <row r="115">
      <c r="A115" s="75" t="s">
        <v>275</v>
      </c>
      <c r="B115" s="4" t="s">
        <v>276</v>
      </c>
      <c r="C115" s="79">
        <v>1.75</v>
      </c>
      <c r="D115" s="79">
        <v>29.02</v>
      </c>
      <c r="E115" s="79">
        <v>31.36</v>
      </c>
      <c r="F115" s="79">
        <v>34.29</v>
      </c>
      <c r="G115" s="79">
        <v>37.21</v>
      </c>
      <c r="H115" s="79">
        <v>40.14</v>
      </c>
      <c r="I115" s="79">
        <v>43.06</v>
      </c>
      <c r="J115" s="79">
        <v>45.99</v>
      </c>
      <c r="K115" s="79">
        <v>48.91</v>
      </c>
      <c r="L115" s="79">
        <v>57.1</v>
      </c>
      <c r="M115" s="79">
        <v>68.8</v>
      </c>
      <c r="N115" s="79">
        <v>80.5</v>
      </c>
      <c r="O115" s="79">
        <v>92.2</v>
      </c>
      <c r="P115" s="79">
        <v>103.9</v>
      </c>
      <c r="Q115" s="79">
        <v>115.6</v>
      </c>
      <c r="R115" s="79">
        <v>127.3</v>
      </c>
      <c r="S115" s="79">
        <v>139.0</v>
      </c>
      <c r="T115" s="79">
        <v>150.7</v>
      </c>
      <c r="U115" s="79">
        <v>162.4</v>
      </c>
      <c r="V115" s="79">
        <v>174.1</v>
      </c>
      <c r="W115" s="79">
        <v>185.8</v>
      </c>
      <c r="X115" s="79">
        <v>197.5</v>
      </c>
      <c r="Y115" s="79">
        <v>209.2</v>
      </c>
      <c r="Z115" s="79">
        <v>220.9</v>
      </c>
      <c r="AA115" s="79">
        <v>232.6</v>
      </c>
      <c r="AB115" s="79">
        <v>244.3</v>
      </c>
      <c r="AC115" s="79">
        <v>256.0</v>
      </c>
      <c r="AD115" s="79">
        <v>267.7</v>
      </c>
      <c r="AE115" s="79">
        <v>279.4</v>
      </c>
      <c r="AF115" s="79">
        <v>291.1</v>
      </c>
      <c r="AG115" s="79">
        <v>302.8</v>
      </c>
      <c r="AH115" s="79">
        <v>314.49</v>
      </c>
      <c r="AI115" s="79">
        <v>326.19</v>
      </c>
      <c r="AJ115" s="79">
        <v>337.89</v>
      </c>
      <c r="AK115" s="79">
        <v>349.59</v>
      </c>
      <c r="AL115" s="79">
        <v>361.29</v>
      </c>
      <c r="AM115" s="79">
        <v>372.99</v>
      </c>
      <c r="AN115" s="4"/>
    </row>
    <row r="116">
      <c r="A116" s="75" t="s">
        <v>277</v>
      </c>
      <c r="B116" s="4" t="s">
        <v>278</v>
      </c>
      <c r="C116" s="79">
        <v>4.58</v>
      </c>
      <c r="D116" s="79">
        <v>65.49</v>
      </c>
      <c r="E116" s="79">
        <v>65.56</v>
      </c>
      <c r="F116" s="79">
        <v>75.24</v>
      </c>
      <c r="G116" s="79">
        <v>75.33</v>
      </c>
      <c r="H116" s="79">
        <v>85.03</v>
      </c>
      <c r="I116" s="79">
        <v>85.12</v>
      </c>
      <c r="J116" s="79">
        <v>94.82</v>
      </c>
      <c r="K116" s="79">
        <v>94.9</v>
      </c>
      <c r="L116" s="79">
        <v>114.37</v>
      </c>
      <c r="M116" s="79">
        <v>133.92</v>
      </c>
      <c r="N116" s="79">
        <v>153.5</v>
      </c>
      <c r="O116" s="79">
        <v>170.92</v>
      </c>
      <c r="P116" s="79">
        <v>188.33</v>
      </c>
      <c r="Q116" s="79">
        <v>205.75</v>
      </c>
      <c r="R116" s="79">
        <v>223.17</v>
      </c>
      <c r="S116" s="79">
        <v>240.58</v>
      </c>
      <c r="T116" s="79">
        <v>283.25</v>
      </c>
      <c r="U116" s="79">
        <v>283.59</v>
      </c>
      <c r="V116" s="79">
        <v>283.94</v>
      </c>
      <c r="W116" s="79">
        <v>284.28</v>
      </c>
      <c r="X116" s="79">
        <v>284.63</v>
      </c>
      <c r="Y116" s="79">
        <v>355.51</v>
      </c>
      <c r="Z116" s="79">
        <v>355.86</v>
      </c>
      <c r="AA116" s="79">
        <v>356.2</v>
      </c>
      <c r="AB116" s="79">
        <v>356.55</v>
      </c>
      <c r="AC116" s="79">
        <v>356.89</v>
      </c>
      <c r="AD116" s="79">
        <v>429.27</v>
      </c>
      <c r="AE116" s="79">
        <v>429.61</v>
      </c>
      <c r="AF116" s="79">
        <v>429.96</v>
      </c>
      <c r="AG116" s="79">
        <v>430.3</v>
      </c>
      <c r="AH116" s="79">
        <v>430.65</v>
      </c>
      <c r="AI116" s="79">
        <v>503.99</v>
      </c>
      <c r="AJ116" s="79">
        <v>504.34</v>
      </c>
      <c r="AK116" s="79">
        <v>504.68</v>
      </c>
      <c r="AL116" s="79">
        <v>505.03</v>
      </c>
      <c r="AM116" s="79">
        <v>505.37</v>
      </c>
      <c r="AN116" s="4"/>
    </row>
    <row r="117">
      <c r="A117" s="75" t="s">
        <v>279</v>
      </c>
      <c r="B117" s="4" t="s">
        <v>280</v>
      </c>
      <c r="C117" s="79">
        <v>1.75</v>
      </c>
      <c r="D117" s="79">
        <v>23.34</v>
      </c>
      <c r="E117" s="79">
        <v>23.41</v>
      </c>
      <c r="F117" s="79">
        <v>27.56</v>
      </c>
      <c r="G117" s="79">
        <v>27.65</v>
      </c>
      <c r="H117" s="79">
        <v>33.33</v>
      </c>
      <c r="I117" s="79">
        <v>33.42</v>
      </c>
      <c r="J117" s="79">
        <v>37.78</v>
      </c>
      <c r="K117" s="79">
        <v>37.86</v>
      </c>
      <c r="L117" s="79">
        <v>47.13</v>
      </c>
      <c r="M117" s="79">
        <v>56.69</v>
      </c>
      <c r="N117" s="79">
        <v>66.43</v>
      </c>
      <c r="O117" s="79">
        <v>76.35</v>
      </c>
      <c r="P117" s="79">
        <v>86.47</v>
      </c>
      <c r="Q117" s="79">
        <v>96.78</v>
      </c>
      <c r="R117" s="79">
        <v>107.3</v>
      </c>
      <c r="S117" s="79">
        <v>118.01</v>
      </c>
      <c r="T117" s="79">
        <v>128.94</v>
      </c>
      <c r="U117" s="79">
        <v>140.07</v>
      </c>
      <c r="V117" s="79">
        <v>151.42</v>
      </c>
      <c r="W117" s="79">
        <v>162.99</v>
      </c>
      <c r="X117" s="79">
        <v>174.79</v>
      </c>
      <c r="Y117" s="79">
        <v>186.81</v>
      </c>
      <c r="Z117" s="79">
        <v>199.07</v>
      </c>
      <c r="AA117" s="79">
        <v>211.57</v>
      </c>
      <c r="AB117" s="79">
        <v>224.31</v>
      </c>
      <c r="AC117" s="79">
        <v>237.29</v>
      </c>
      <c r="AD117" s="79">
        <v>250.53</v>
      </c>
      <c r="AE117" s="79">
        <v>264.03</v>
      </c>
      <c r="AF117" s="79">
        <v>277.79</v>
      </c>
      <c r="AG117" s="79">
        <v>291.82</v>
      </c>
      <c r="AH117" s="79">
        <v>306.12</v>
      </c>
      <c r="AI117" s="79">
        <v>320.71</v>
      </c>
      <c r="AJ117" s="79">
        <v>335.57</v>
      </c>
      <c r="AK117" s="79">
        <v>350.73</v>
      </c>
      <c r="AL117" s="79">
        <v>366.18</v>
      </c>
      <c r="AM117" s="79">
        <v>381.94</v>
      </c>
      <c r="AN117" s="4"/>
    </row>
    <row r="118">
      <c r="A118" s="75" t="s">
        <v>281</v>
      </c>
      <c r="B118" s="4" t="s">
        <v>282</v>
      </c>
      <c r="C118" s="79">
        <v>2.56</v>
      </c>
      <c r="D118" s="79">
        <v>8.67</v>
      </c>
      <c r="E118" s="79">
        <v>9.4</v>
      </c>
      <c r="F118" s="79">
        <v>10.32</v>
      </c>
      <c r="G118" s="79">
        <v>11.23</v>
      </c>
      <c r="H118" s="79">
        <v>12.15</v>
      </c>
      <c r="I118" s="79">
        <v>13.06</v>
      </c>
      <c r="J118" s="79">
        <v>13.98</v>
      </c>
      <c r="K118" s="79">
        <v>14.89</v>
      </c>
      <c r="L118" s="79">
        <v>17.45</v>
      </c>
      <c r="M118" s="79">
        <v>21.12</v>
      </c>
      <c r="N118" s="79">
        <v>24.78</v>
      </c>
      <c r="O118" s="79">
        <v>28.44</v>
      </c>
      <c r="P118" s="79">
        <v>32.1</v>
      </c>
      <c r="Q118" s="79">
        <v>35.76</v>
      </c>
      <c r="R118" s="79">
        <v>39.42</v>
      </c>
      <c r="S118" s="79">
        <v>43.08</v>
      </c>
      <c r="T118" s="79">
        <v>46.74</v>
      </c>
      <c r="U118" s="79">
        <v>50.4</v>
      </c>
      <c r="V118" s="79">
        <v>54.06</v>
      </c>
      <c r="W118" s="79">
        <v>57.72</v>
      </c>
      <c r="X118" s="79">
        <v>61.39</v>
      </c>
      <c r="Y118" s="79">
        <v>65.05</v>
      </c>
      <c r="Z118" s="79">
        <v>68.71</v>
      </c>
      <c r="AA118" s="79">
        <v>72.37</v>
      </c>
      <c r="AB118" s="79">
        <v>76.03</v>
      </c>
      <c r="AC118" s="79">
        <v>79.69</v>
      </c>
      <c r="AD118" s="79">
        <v>83.35</v>
      </c>
      <c r="AE118" s="79">
        <v>87.01</v>
      </c>
      <c r="AF118" s="79">
        <v>90.67</v>
      </c>
      <c r="AG118" s="79">
        <v>94.33</v>
      </c>
      <c r="AH118" s="79">
        <v>97.99</v>
      </c>
      <c r="AI118" s="79">
        <v>101.66</v>
      </c>
      <c r="AJ118" s="79">
        <v>105.32</v>
      </c>
      <c r="AK118" s="79">
        <v>108.98</v>
      </c>
      <c r="AL118" s="79">
        <v>112.64</v>
      </c>
      <c r="AM118" s="79">
        <v>116.3</v>
      </c>
      <c r="AN118" s="4"/>
    </row>
    <row r="119">
      <c r="A119" s="75" t="s">
        <v>283</v>
      </c>
      <c r="B119" s="4" t="s">
        <v>284</v>
      </c>
      <c r="C119" s="79">
        <v>1.75</v>
      </c>
      <c r="D119" s="79">
        <v>13.56</v>
      </c>
      <c r="E119" s="79">
        <v>13.71</v>
      </c>
      <c r="F119" s="79">
        <v>13.9</v>
      </c>
      <c r="G119" s="79">
        <v>14.09</v>
      </c>
      <c r="H119" s="79">
        <v>14.28</v>
      </c>
      <c r="I119" s="79">
        <v>14.48</v>
      </c>
      <c r="J119" s="79">
        <v>14.67</v>
      </c>
      <c r="K119" s="79">
        <v>14.86</v>
      </c>
      <c r="L119" s="79">
        <v>15.4</v>
      </c>
      <c r="M119" s="79">
        <v>16.16</v>
      </c>
      <c r="N119" s="79">
        <v>16.93</v>
      </c>
      <c r="O119" s="79">
        <v>17.7</v>
      </c>
      <c r="P119" s="79">
        <v>18.47</v>
      </c>
      <c r="Q119" s="79">
        <v>19.23</v>
      </c>
      <c r="R119" s="79">
        <v>20.0</v>
      </c>
      <c r="S119" s="79">
        <v>20.77</v>
      </c>
      <c r="T119" s="79">
        <v>21.53</v>
      </c>
      <c r="U119" s="79">
        <v>22.3</v>
      </c>
      <c r="V119" s="79">
        <v>23.07</v>
      </c>
      <c r="W119" s="79">
        <v>23.84</v>
      </c>
      <c r="X119" s="79">
        <v>24.6</v>
      </c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>
      <c r="A120" s="75" t="s">
        <v>285</v>
      </c>
      <c r="B120" s="4" t="s">
        <v>286</v>
      </c>
      <c r="C120" s="79">
        <v>5.15</v>
      </c>
      <c r="D120" s="79">
        <v>12.04</v>
      </c>
      <c r="E120" s="79">
        <v>12.7</v>
      </c>
      <c r="F120" s="79">
        <v>13.52</v>
      </c>
      <c r="G120" s="79">
        <v>14.35</v>
      </c>
      <c r="H120" s="79">
        <v>15.17</v>
      </c>
      <c r="I120" s="79">
        <v>15.99</v>
      </c>
      <c r="J120" s="79">
        <v>16.81</v>
      </c>
      <c r="K120" s="79">
        <v>17.64</v>
      </c>
      <c r="L120" s="79">
        <v>19.94</v>
      </c>
      <c r="M120" s="79">
        <v>23.23</v>
      </c>
      <c r="N120" s="79">
        <v>26.52</v>
      </c>
      <c r="O120" s="79">
        <v>29.81</v>
      </c>
      <c r="P120" s="79">
        <v>33.11</v>
      </c>
      <c r="Q120" s="79">
        <v>36.4</v>
      </c>
      <c r="R120" s="79">
        <v>39.69</v>
      </c>
      <c r="S120" s="79">
        <v>42.98</v>
      </c>
      <c r="T120" s="79">
        <v>46.27</v>
      </c>
      <c r="U120" s="79">
        <v>49.56</v>
      </c>
      <c r="V120" s="79">
        <v>52.85</v>
      </c>
      <c r="W120" s="79">
        <v>56.14</v>
      </c>
      <c r="X120" s="79">
        <v>59.43</v>
      </c>
      <c r="Y120" s="79">
        <v>62.73</v>
      </c>
      <c r="Z120" s="79">
        <v>66.02</v>
      </c>
      <c r="AA120" s="79">
        <v>69.31</v>
      </c>
      <c r="AB120" s="79">
        <v>72.6</v>
      </c>
      <c r="AC120" s="79">
        <v>75.89</v>
      </c>
      <c r="AD120" s="79">
        <v>79.59</v>
      </c>
      <c r="AE120" s="79">
        <v>82.47</v>
      </c>
      <c r="AF120" s="79">
        <v>85.76</v>
      </c>
      <c r="AG120" s="79">
        <v>89.05</v>
      </c>
      <c r="AH120" s="79">
        <v>92.35</v>
      </c>
      <c r="AI120" s="79">
        <v>95.64</v>
      </c>
      <c r="AJ120" s="79">
        <v>98.93</v>
      </c>
      <c r="AK120" s="79">
        <v>102.22</v>
      </c>
      <c r="AL120" s="79">
        <v>105.51</v>
      </c>
      <c r="AM120" s="79">
        <v>108.8</v>
      </c>
      <c r="AN120" s="4"/>
    </row>
    <row r="121">
      <c r="A121" s="75" t="s">
        <v>287</v>
      </c>
      <c r="B121" s="4" t="s">
        <v>288</v>
      </c>
      <c r="C121" s="79">
        <v>1.75</v>
      </c>
      <c r="D121" s="79">
        <v>12.48</v>
      </c>
      <c r="E121" s="79">
        <v>12.89</v>
      </c>
      <c r="F121" s="79">
        <v>13.4</v>
      </c>
      <c r="G121" s="79">
        <v>13.91</v>
      </c>
      <c r="H121" s="79">
        <v>14.42</v>
      </c>
      <c r="I121" s="79">
        <v>14.92</v>
      </c>
      <c r="J121" s="79">
        <v>15.43</v>
      </c>
      <c r="K121" s="79">
        <v>15.94</v>
      </c>
      <c r="L121" s="79">
        <v>17.37</v>
      </c>
      <c r="M121" s="79">
        <v>19.4</v>
      </c>
      <c r="N121" s="79">
        <v>21.44</v>
      </c>
      <c r="O121" s="79">
        <v>23.47</v>
      </c>
      <c r="P121" s="79">
        <v>25.51</v>
      </c>
      <c r="Q121" s="79">
        <v>27.55</v>
      </c>
      <c r="R121" s="79">
        <v>29.58</v>
      </c>
      <c r="S121" s="79">
        <v>31.62</v>
      </c>
      <c r="T121" s="79">
        <v>33.65</v>
      </c>
      <c r="U121" s="79">
        <v>35.69</v>
      </c>
      <c r="V121" s="79">
        <v>37.72</v>
      </c>
      <c r="W121" s="79">
        <v>39.76</v>
      </c>
      <c r="X121" s="79">
        <v>41.79</v>
      </c>
      <c r="Y121" s="79">
        <v>43.83</v>
      </c>
      <c r="Z121" s="79">
        <v>45.87</v>
      </c>
      <c r="AA121" s="79">
        <v>47.9</v>
      </c>
      <c r="AB121" s="79">
        <v>49.94</v>
      </c>
      <c r="AC121" s="79">
        <v>51.97</v>
      </c>
      <c r="AD121" s="79">
        <v>54.01</v>
      </c>
      <c r="AE121" s="79">
        <v>56.04</v>
      </c>
      <c r="AF121" s="79">
        <v>58.08</v>
      </c>
      <c r="AG121" s="79">
        <v>60.12</v>
      </c>
      <c r="AH121" s="79">
        <v>62.15</v>
      </c>
      <c r="AI121" s="79">
        <v>64.19</v>
      </c>
      <c r="AJ121" s="79">
        <v>66.22</v>
      </c>
      <c r="AK121" s="79">
        <v>68.26</v>
      </c>
      <c r="AL121" s="79">
        <v>70.29</v>
      </c>
      <c r="AM121" s="79">
        <v>72.33</v>
      </c>
      <c r="AN121" s="4"/>
    </row>
    <row r="122">
      <c r="A122" s="75" t="s">
        <v>289</v>
      </c>
      <c r="B122" s="4" t="s">
        <v>290</v>
      </c>
      <c r="C122" s="79">
        <v>1.75</v>
      </c>
      <c r="D122" s="79">
        <v>12.53</v>
      </c>
      <c r="E122" s="79">
        <v>13.67</v>
      </c>
      <c r="F122" s="79">
        <v>15.1</v>
      </c>
      <c r="G122" s="79">
        <v>16.52</v>
      </c>
      <c r="H122" s="79">
        <v>17.95</v>
      </c>
      <c r="I122" s="79">
        <v>19.38</v>
      </c>
      <c r="J122" s="79">
        <v>20.81</v>
      </c>
      <c r="K122" s="79">
        <v>22.23</v>
      </c>
      <c r="L122" s="79">
        <v>26.23</v>
      </c>
      <c r="M122" s="79">
        <v>31.94</v>
      </c>
      <c r="N122" s="79">
        <v>37.65</v>
      </c>
      <c r="O122" s="79">
        <v>43.36</v>
      </c>
      <c r="P122" s="79">
        <v>49.07</v>
      </c>
      <c r="Q122" s="79">
        <v>54.78</v>
      </c>
      <c r="R122" s="79">
        <v>60.49</v>
      </c>
      <c r="S122" s="79">
        <v>66.2</v>
      </c>
      <c r="T122" s="79">
        <v>71.91</v>
      </c>
      <c r="U122" s="79">
        <v>77.62</v>
      </c>
      <c r="V122" s="79">
        <v>83.34</v>
      </c>
      <c r="W122" s="79">
        <v>89.05</v>
      </c>
      <c r="X122" s="79">
        <v>94.76</v>
      </c>
      <c r="Y122" s="79">
        <v>100.47</v>
      </c>
      <c r="Z122" s="79">
        <v>106.18</v>
      </c>
      <c r="AA122" s="79">
        <v>111.89</v>
      </c>
      <c r="AB122" s="79">
        <v>117.6</v>
      </c>
      <c r="AC122" s="79">
        <v>123.31</v>
      </c>
      <c r="AD122" s="79">
        <v>129.02</v>
      </c>
      <c r="AE122" s="79">
        <v>134.73</v>
      </c>
      <c r="AF122" s="79">
        <v>140.44</v>
      </c>
      <c r="AG122" s="79">
        <v>146.15</v>
      </c>
      <c r="AH122" s="79">
        <v>151.86</v>
      </c>
      <c r="AI122" s="79">
        <v>157.57</v>
      </c>
      <c r="AJ122" s="79">
        <v>163.28</v>
      </c>
      <c r="AK122" s="79">
        <v>168.99</v>
      </c>
      <c r="AL122" s="79">
        <v>174.7</v>
      </c>
      <c r="AM122" s="79">
        <v>180.41</v>
      </c>
      <c r="AN122" s="4"/>
    </row>
    <row r="123">
      <c r="A123" s="75" t="s">
        <v>291</v>
      </c>
      <c r="B123" s="4" t="s">
        <v>292</v>
      </c>
      <c r="C123" s="79">
        <v>2.35</v>
      </c>
      <c r="D123" s="79">
        <v>8.73</v>
      </c>
      <c r="E123" s="79">
        <v>9.51</v>
      </c>
      <c r="F123" s="79">
        <v>10.5</v>
      </c>
      <c r="G123" s="79">
        <v>11.49</v>
      </c>
      <c r="H123" s="79">
        <v>12.47</v>
      </c>
      <c r="I123" s="79">
        <v>13.46</v>
      </c>
      <c r="J123" s="79">
        <v>14.44</v>
      </c>
      <c r="K123" s="79">
        <v>15.43</v>
      </c>
      <c r="L123" s="79">
        <v>18.19</v>
      </c>
      <c r="M123" s="79">
        <v>22.13</v>
      </c>
      <c r="N123" s="79">
        <v>26.08</v>
      </c>
      <c r="O123" s="79">
        <v>30.02</v>
      </c>
      <c r="P123" s="79">
        <v>33.97</v>
      </c>
      <c r="Q123" s="79">
        <v>37.91</v>
      </c>
      <c r="R123" s="79">
        <v>41.85</v>
      </c>
      <c r="S123" s="79">
        <v>45.8</v>
      </c>
      <c r="T123" s="79">
        <v>49.74</v>
      </c>
      <c r="U123" s="79">
        <v>53.68</v>
      </c>
      <c r="V123" s="79">
        <v>57.63</v>
      </c>
      <c r="W123" s="79">
        <v>61.57</v>
      </c>
      <c r="X123" s="79">
        <v>65.52</v>
      </c>
      <c r="Y123" s="79">
        <v>69.46</v>
      </c>
      <c r="Z123" s="79">
        <v>73.4</v>
      </c>
      <c r="AA123" s="79">
        <v>77.35</v>
      </c>
      <c r="AB123" s="79">
        <v>81.29</v>
      </c>
      <c r="AC123" s="79">
        <v>85.23</v>
      </c>
      <c r="AD123" s="79">
        <v>89.18</v>
      </c>
      <c r="AE123" s="79">
        <v>93.12</v>
      </c>
      <c r="AF123" s="79">
        <v>97.07</v>
      </c>
      <c r="AG123" s="79">
        <v>101.01</v>
      </c>
      <c r="AH123" s="79">
        <v>104.95</v>
      </c>
      <c r="AI123" s="79">
        <v>108.9</v>
      </c>
      <c r="AJ123" s="79">
        <v>112.84</v>
      </c>
      <c r="AK123" s="79">
        <v>116.79</v>
      </c>
      <c r="AL123" s="79">
        <v>120.73</v>
      </c>
      <c r="AM123" s="79">
        <v>124.67</v>
      </c>
      <c r="AN123" s="4"/>
    </row>
    <row r="124">
      <c r="A124" s="75" t="s">
        <v>293</v>
      </c>
      <c r="B124" s="4" t="s">
        <v>294</v>
      </c>
      <c r="C124" s="79">
        <v>2.46</v>
      </c>
      <c r="D124" s="79">
        <v>45.69</v>
      </c>
      <c r="E124" s="79">
        <v>45.76</v>
      </c>
      <c r="F124" s="79">
        <v>53.44</v>
      </c>
      <c r="G124" s="79">
        <v>53.52</v>
      </c>
      <c r="H124" s="79">
        <v>61.21</v>
      </c>
      <c r="I124" s="79">
        <v>61.29</v>
      </c>
      <c r="J124" s="79">
        <v>68.96</v>
      </c>
      <c r="K124" s="79">
        <v>69.05</v>
      </c>
      <c r="L124" s="79">
        <v>84.48</v>
      </c>
      <c r="M124" s="79">
        <v>100.0</v>
      </c>
      <c r="N124" s="79">
        <v>115.55</v>
      </c>
      <c r="O124" s="79">
        <v>128.89</v>
      </c>
      <c r="P124" s="79">
        <v>142.22</v>
      </c>
      <c r="Q124" s="79">
        <v>155.57</v>
      </c>
      <c r="R124" s="79">
        <v>168.91</v>
      </c>
      <c r="S124" s="79">
        <v>182.26</v>
      </c>
      <c r="T124" s="79">
        <v>215.87</v>
      </c>
      <c r="U124" s="79">
        <v>216.21</v>
      </c>
      <c r="V124" s="79">
        <v>216.56</v>
      </c>
      <c r="W124" s="79">
        <v>216.9</v>
      </c>
      <c r="X124" s="79">
        <v>217.25</v>
      </c>
      <c r="Y124" s="79">
        <v>273.0</v>
      </c>
      <c r="Z124" s="79">
        <v>273.35</v>
      </c>
      <c r="AA124" s="79">
        <v>273.69</v>
      </c>
      <c r="AB124" s="79">
        <v>274.04</v>
      </c>
      <c r="AC124" s="79">
        <v>274.38</v>
      </c>
      <c r="AD124" s="79">
        <v>333.28</v>
      </c>
      <c r="AE124" s="79">
        <v>333.63</v>
      </c>
      <c r="AF124" s="79">
        <v>333.97</v>
      </c>
      <c r="AG124" s="79">
        <v>334.32</v>
      </c>
      <c r="AH124" s="79">
        <v>334.66</v>
      </c>
      <c r="AI124" s="79">
        <v>395.64</v>
      </c>
      <c r="AJ124" s="79">
        <v>395.98</v>
      </c>
      <c r="AK124" s="79">
        <v>396.33</v>
      </c>
      <c r="AL124" s="79">
        <v>396.67</v>
      </c>
      <c r="AM124" s="79">
        <v>397.02</v>
      </c>
      <c r="AN124" s="4"/>
    </row>
    <row r="125">
      <c r="A125" s="75" t="s">
        <v>295</v>
      </c>
      <c r="B125" s="4" t="s">
        <v>296</v>
      </c>
      <c r="C125" s="4"/>
      <c r="D125" s="79">
        <v>17.22</v>
      </c>
      <c r="E125" s="79">
        <v>17.54</v>
      </c>
      <c r="F125" s="79">
        <v>17.94</v>
      </c>
      <c r="G125" s="79">
        <v>18.34</v>
      </c>
      <c r="H125" s="79">
        <v>18.74</v>
      </c>
      <c r="I125" s="79">
        <v>19.14</v>
      </c>
      <c r="J125" s="79">
        <v>19.54</v>
      </c>
      <c r="K125" s="79">
        <v>19.94</v>
      </c>
      <c r="L125" s="79">
        <v>21.06</v>
      </c>
      <c r="M125" s="79">
        <v>22.66</v>
      </c>
      <c r="N125" s="79">
        <v>24.26</v>
      </c>
      <c r="O125" s="79">
        <v>25.86</v>
      </c>
      <c r="P125" s="79">
        <v>27.45</v>
      </c>
      <c r="Q125" s="79">
        <v>29.05</v>
      </c>
      <c r="R125" s="79">
        <v>30.65</v>
      </c>
      <c r="S125" s="79">
        <v>32.25</v>
      </c>
      <c r="T125" s="79">
        <v>33.85</v>
      </c>
      <c r="U125" s="79">
        <v>35.45</v>
      </c>
      <c r="V125" s="79">
        <v>37.05</v>
      </c>
      <c r="W125" s="79">
        <v>38.65</v>
      </c>
      <c r="X125" s="79">
        <v>40.25</v>
      </c>
      <c r="Y125" s="79">
        <v>41.84</v>
      </c>
      <c r="Z125" s="79">
        <v>43.44</v>
      </c>
      <c r="AA125" s="79">
        <v>45.04</v>
      </c>
      <c r="AB125" s="79">
        <v>46.64</v>
      </c>
      <c r="AC125" s="79">
        <v>48.24</v>
      </c>
      <c r="AD125" s="79">
        <v>49.84</v>
      </c>
      <c r="AE125" s="79">
        <v>51.44</v>
      </c>
      <c r="AF125" s="79">
        <v>53.04</v>
      </c>
      <c r="AG125" s="79">
        <v>54.64</v>
      </c>
      <c r="AH125" s="79">
        <v>56.23</v>
      </c>
      <c r="AI125" s="79">
        <v>57.83</v>
      </c>
      <c r="AJ125" s="79">
        <v>59.43</v>
      </c>
      <c r="AK125" s="79">
        <v>61.03</v>
      </c>
      <c r="AL125" s="79">
        <v>62.63</v>
      </c>
      <c r="AM125" s="79">
        <v>64.23</v>
      </c>
      <c r="AN125" s="4"/>
    </row>
    <row r="126">
      <c r="A126" s="75" t="s">
        <v>297</v>
      </c>
      <c r="B126" s="4" t="s">
        <v>298</v>
      </c>
      <c r="C126" s="79">
        <v>0.46</v>
      </c>
      <c r="D126" s="79">
        <v>18.72</v>
      </c>
      <c r="E126" s="79">
        <v>19.09</v>
      </c>
      <c r="F126" s="79">
        <v>19.55</v>
      </c>
      <c r="G126" s="79">
        <v>20.01</v>
      </c>
      <c r="H126" s="79">
        <v>20.47</v>
      </c>
      <c r="I126" s="79">
        <v>20.93</v>
      </c>
      <c r="J126" s="79">
        <v>21.39</v>
      </c>
      <c r="K126" s="79">
        <v>21.85</v>
      </c>
      <c r="L126" s="79">
        <v>23.14</v>
      </c>
      <c r="M126" s="79">
        <v>24.98</v>
      </c>
      <c r="N126" s="79">
        <v>26.82</v>
      </c>
      <c r="O126" s="79">
        <v>28.66</v>
      </c>
      <c r="P126" s="79">
        <v>30.5</v>
      </c>
      <c r="Q126" s="79">
        <v>32.34</v>
      </c>
      <c r="R126" s="79">
        <v>34.18</v>
      </c>
      <c r="S126" s="79">
        <v>36.02</v>
      </c>
      <c r="T126" s="79">
        <v>37.86</v>
      </c>
      <c r="U126" s="79">
        <v>39.7</v>
      </c>
      <c r="V126" s="79">
        <v>41.54</v>
      </c>
      <c r="W126" s="79">
        <v>43.38</v>
      </c>
      <c r="X126" s="79">
        <v>45.22</v>
      </c>
      <c r="Y126" s="79">
        <v>47.06</v>
      </c>
      <c r="Z126" s="79">
        <v>48.9</v>
      </c>
      <c r="AA126" s="79">
        <v>50.74</v>
      </c>
      <c r="AB126" s="79">
        <v>52.58</v>
      </c>
      <c r="AC126" s="79">
        <v>54.42</v>
      </c>
      <c r="AD126" s="79">
        <v>56.26</v>
      </c>
      <c r="AE126" s="79">
        <v>58.1</v>
      </c>
      <c r="AF126" s="79">
        <v>59.94</v>
      </c>
      <c r="AG126" s="79">
        <v>61.78</v>
      </c>
      <c r="AH126" s="79">
        <v>63.62</v>
      </c>
      <c r="AI126" s="79">
        <v>65.46</v>
      </c>
      <c r="AJ126" s="79">
        <v>67.3</v>
      </c>
      <c r="AK126" s="79">
        <v>69.14</v>
      </c>
      <c r="AL126" s="79">
        <v>70.98</v>
      </c>
      <c r="AM126" s="79">
        <v>72.82</v>
      </c>
      <c r="AN126" s="4"/>
    </row>
    <row r="127">
      <c r="A127" s="75" t="s">
        <v>299</v>
      </c>
      <c r="B127" s="4" t="s">
        <v>300</v>
      </c>
      <c r="C127" s="79">
        <v>0.94</v>
      </c>
      <c r="D127" s="79">
        <v>12.41</v>
      </c>
      <c r="E127" s="79">
        <v>13.02</v>
      </c>
      <c r="F127" s="79">
        <v>13.79</v>
      </c>
      <c r="G127" s="79">
        <v>14.55</v>
      </c>
      <c r="H127" s="79">
        <v>15.32</v>
      </c>
      <c r="I127" s="79">
        <v>16.09</v>
      </c>
      <c r="J127" s="79">
        <v>16.85</v>
      </c>
      <c r="K127" s="79">
        <v>17.62</v>
      </c>
      <c r="L127" s="79">
        <v>19.76</v>
      </c>
      <c r="M127" s="79">
        <v>22.82</v>
      </c>
      <c r="N127" s="79">
        <v>25.88</v>
      </c>
      <c r="O127" s="79">
        <v>28.95</v>
      </c>
      <c r="P127" s="79">
        <v>32.01</v>
      </c>
      <c r="Q127" s="79">
        <v>35.07</v>
      </c>
      <c r="R127" s="79">
        <v>38.13</v>
      </c>
      <c r="S127" s="79">
        <v>41.19</v>
      </c>
      <c r="T127" s="79">
        <v>44.26</v>
      </c>
      <c r="U127" s="79">
        <v>47.32</v>
      </c>
      <c r="V127" s="79">
        <v>50.38</v>
      </c>
      <c r="W127" s="79">
        <v>53.44</v>
      </c>
      <c r="X127" s="79">
        <v>56.51</v>
      </c>
      <c r="Y127" s="79">
        <v>59.57</v>
      </c>
      <c r="Z127" s="79">
        <v>62.63</v>
      </c>
      <c r="AA127" s="79">
        <v>65.69</v>
      </c>
      <c r="AB127" s="79">
        <v>68.75</v>
      </c>
      <c r="AC127" s="79">
        <v>71.82</v>
      </c>
      <c r="AD127" s="79">
        <v>75.37</v>
      </c>
      <c r="AE127" s="79">
        <v>77.94</v>
      </c>
      <c r="AF127" s="79">
        <v>81.0</v>
      </c>
      <c r="AG127" s="79">
        <v>84.06</v>
      </c>
      <c r="AH127" s="79">
        <v>87.13</v>
      </c>
      <c r="AI127" s="79">
        <v>90.19</v>
      </c>
      <c r="AJ127" s="79">
        <v>93.25</v>
      </c>
      <c r="AK127" s="79">
        <v>96.31</v>
      </c>
      <c r="AL127" s="79">
        <v>99.38</v>
      </c>
      <c r="AM127" s="79">
        <v>102.44</v>
      </c>
      <c r="AN127" s="4"/>
    </row>
    <row r="128">
      <c r="A128" s="75" t="s">
        <v>301</v>
      </c>
      <c r="B128" s="4" t="s">
        <v>302</v>
      </c>
      <c r="C128" s="79">
        <v>0.46</v>
      </c>
      <c r="D128" s="79">
        <v>13.8</v>
      </c>
      <c r="E128" s="79">
        <v>14.14</v>
      </c>
      <c r="F128" s="79">
        <v>14.58</v>
      </c>
      <c r="G128" s="79">
        <v>15.01</v>
      </c>
      <c r="H128" s="79">
        <v>15.44</v>
      </c>
      <c r="I128" s="79">
        <v>15.87</v>
      </c>
      <c r="J128" s="79">
        <v>16.3</v>
      </c>
      <c r="K128" s="79">
        <v>16.73</v>
      </c>
      <c r="L128" s="79">
        <v>17.94</v>
      </c>
      <c r="M128" s="79">
        <v>19.66</v>
      </c>
      <c r="N128" s="79">
        <v>21.39</v>
      </c>
      <c r="O128" s="79">
        <v>23.12</v>
      </c>
      <c r="P128" s="79">
        <v>24.84</v>
      </c>
      <c r="Q128" s="79">
        <v>26.57</v>
      </c>
      <c r="R128" s="79">
        <v>28.29</v>
      </c>
      <c r="S128" s="79">
        <v>30.02</v>
      </c>
      <c r="T128" s="79">
        <v>31.74</v>
      </c>
      <c r="U128" s="79">
        <v>33.47</v>
      </c>
      <c r="V128" s="79">
        <v>35.19</v>
      </c>
      <c r="W128" s="79">
        <v>36.92</v>
      </c>
      <c r="X128" s="79">
        <v>38.64</v>
      </c>
      <c r="Y128" s="79">
        <v>40.37</v>
      </c>
      <c r="Z128" s="79">
        <v>42.09</v>
      </c>
      <c r="AA128" s="79">
        <v>43.82</v>
      </c>
      <c r="AB128" s="79">
        <v>45.54</v>
      </c>
      <c r="AC128" s="79">
        <v>47.27</v>
      </c>
      <c r="AD128" s="79">
        <v>48.99</v>
      </c>
      <c r="AE128" s="79">
        <v>50.72</v>
      </c>
      <c r="AF128" s="79">
        <v>52.45</v>
      </c>
      <c r="AG128" s="79">
        <v>54.17</v>
      </c>
      <c r="AH128" s="79">
        <v>55.9</v>
      </c>
      <c r="AI128" s="79">
        <v>57.62</v>
      </c>
      <c r="AJ128" s="79">
        <v>59.35</v>
      </c>
      <c r="AK128" s="79">
        <v>61.07</v>
      </c>
      <c r="AL128" s="79">
        <v>62.8</v>
      </c>
      <c r="AM128" s="79">
        <v>64.52</v>
      </c>
      <c r="AN128" s="4"/>
    </row>
    <row r="129">
      <c r="A129" s="75" t="s">
        <v>303</v>
      </c>
      <c r="B129" s="4" t="s">
        <v>304</v>
      </c>
      <c r="C129" s="79">
        <v>0.33</v>
      </c>
      <c r="D129" s="79">
        <v>15.46</v>
      </c>
      <c r="E129" s="79">
        <v>16.08</v>
      </c>
      <c r="F129" s="79">
        <v>16.86</v>
      </c>
      <c r="G129" s="79">
        <v>17.64</v>
      </c>
      <c r="H129" s="79">
        <v>18.42</v>
      </c>
      <c r="I129" s="79">
        <v>19.2</v>
      </c>
      <c r="J129" s="79">
        <v>19.98</v>
      </c>
      <c r="K129" s="79">
        <v>20.76</v>
      </c>
      <c r="L129" s="79">
        <v>22.94</v>
      </c>
      <c r="M129" s="79">
        <v>26.06</v>
      </c>
      <c r="N129" s="79">
        <v>29.18</v>
      </c>
      <c r="O129" s="79">
        <v>32.3</v>
      </c>
      <c r="P129" s="79">
        <v>35.41</v>
      </c>
      <c r="Q129" s="79">
        <v>38.53</v>
      </c>
      <c r="R129" s="79">
        <v>41.65</v>
      </c>
      <c r="S129" s="79">
        <v>44.77</v>
      </c>
      <c r="T129" s="79">
        <v>47.89</v>
      </c>
      <c r="U129" s="79">
        <v>51.01</v>
      </c>
      <c r="V129" s="79">
        <v>54.13</v>
      </c>
      <c r="W129" s="79">
        <v>57.24</v>
      </c>
      <c r="X129" s="79">
        <v>60.36</v>
      </c>
      <c r="Y129" s="79">
        <v>63.48</v>
      </c>
      <c r="Z129" s="79">
        <v>66.6</v>
      </c>
      <c r="AA129" s="79">
        <v>69.72</v>
      </c>
      <c r="AB129" s="79">
        <v>72.84</v>
      </c>
      <c r="AC129" s="79">
        <v>75.95</v>
      </c>
      <c r="AD129" s="79">
        <v>79.62</v>
      </c>
      <c r="AE129" s="79">
        <v>82.19</v>
      </c>
      <c r="AF129" s="79">
        <v>85.31</v>
      </c>
      <c r="AG129" s="79">
        <v>88.43</v>
      </c>
      <c r="AH129" s="79">
        <v>91.55</v>
      </c>
      <c r="AI129" s="79">
        <v>94.67</v>
      </c>
      <c r="AJ129" s="79">
        <v>97.78</v>
      </c>
      <c r="AK129" s="79">
        <v>100.9</v>
      </c>
      <c r="AL129" s="79">
        <v>104.02</v>
      </c>
      <c r="AM129" s="79">
        <v>107.14</v>
      </c>
      <c r="AN129" s="4"/>
    </row>
    <row r="130">
      <c r="A130" s="75" t="s">
        <v>305</v>
      </c>
      <c r="B130" s="4" t="s">
        <v>306</v>
      </c>
      <c r="C130" s="79">
        <v>1.98</v>
      </c>
      <c r="D130" s="79">
        <v>9.69</v>
      </c>
      <c r="E130" s="79">
        <v>10.06</v>
      </c>
      <c r="F130" s="79">
        <v>10.52</v>
      </c>
      <c r="G130" s="79">
        <v>10.98</v>
      </c>
      <c r="H130" s="79">
        <v>11.45</v>
      </c>
      <c r="I130" s="79">
        <v>11.91</v>
      </c>
      <c r="J130" s="79">
        <v>12.37</v>
      </c>
      <c r="K130" s="79">
        <v>12.84</v>
      </c>
      <c r="L130" s="79">
        <v>14.13</v>
      </c>
      <c r="M130" s="79">
        <v>15.99</v>
      </c>
      <c r="N130" s="79">
        <v>17.84</v>
      </c>
      <c r="O130" s="79">
        <v>19.69</v>
      </c>
      <c r="P130" s="79">
        <v>21.54</v>
      </c>
      <c r="Q130" s="79">
        <v>23.4</v>
      </c>
      <c r="R130" s="79">
        <v>25.25</v>
      </c>
      <c r="S130" s="79">
        <v>27.1</v>
      </c>
      <c r="T130" s="79">
        <v>28.96</v>
      </c>
      <c r="U130" s="79">
        <v>30.81</v>
      </c>
      <c r="V130" s="79">
        <v>32.66</v>
      </c>
      <c r="W130" s="79">
        <v>34.51</v>
      </c>
      <c r="X130" s="79">
        <v>36.37</v>
      </c>
      <c r="Y130" s="79">
        <v>38.22</v>
      </c>
      <c r="Z130" s="79">
        <v>40.07</v>
      </c>
      <c r="AA130" s="79">
        <v>41.93</v>
      </c>
      <c r="AB130" s="79">
        <v>43.78</v>
      </c>
      <c r="AC130" s="79">
        <v>45.63</v>
      </c>
      <c r="AD130" s="79">
        <v>47.48</v>
      </c>
      <c r="AE130" s="79">
        <v>49.34</v>
      </c>
      <c r="AF130" s="79">
        <v>51.19</v>
      </c>
      <c r="AG130" s="79">
        <v>53.04</v>
      </c>
      <c r="AH130" s="79">
        <v>54.9</v>
      </c>
      <c r="AI130" s="79">
        <v>56.75</v>
      </c>
      <c r="AJ130" s="79">
        <v>58.6</v>
      </c>
      <c r="AK130" s="79">
        <v>60.45</v>
      </c>
      <c r="AL130" s="79">
        <v>62.31</v>
      </c>
      <c r="AM130" s="79">
        <v>64.16</v>
      </c>
      <c r="AN130" s="4"/>
    </row>
    <row r="131">
      <c r="A131" s="75" t="s">
        <v>307</v>
      </c>
      <c r="B131" s="4" t="s">
        <v>308</v>
      </c>
      <c r="C131" s="4"/>
      <c r="D131" s="79">
        <v>5.54</v>
      </c>
      <c r="E131" s="79">
        <v>5.69</v>
      </c>
      <c r="F131" s="79">
        <v>5.89</v>
      </c>
      <c r="G131" s="79">
        <v>6.08</v>
      </c>
      <c r="H131" s="79">
        <v>6.27</v>
      </c>
      <c r="I131" s="79">
        <v>6.46</v>
      </c>
      <c r="J131" s="79">
        <v>6.65</v>
      </c>
      <c r="K131" s="79">
        <v>6.84</v>
      </c>
      <c r="L131" s="79">
        <v>7.38</v>
      </c>
      <c r="M131" s="79">
        <v>8.15</v>
      </c>
      <c r="N131" s="79">
        <v>8.92</v>
      </c>
      <c r="O131" s="79">
        <v>9.68</v>
      </c>
      <c r="P131" s="79">
        <v>10.45</v>
      </c>
      <c r="Q131" s="79">
        <v>11.22</v>
      </c>
      <c r="R131" s="79">
        <v>11.98</v>
      </c>
      <c r="S131" s="79">
        <v>12.75</v>
      </c>
      <c r="T131" s="79">
        <v>13.52</v>
      </c>
      <c r="U131" s="79">
        <v>14.29</v>
      </c>
      <c r="V131" s="79">
        <v>15.05</v>
      </c>
      <c r="W131" s="79">
        <v>15.82</v>
      </c>
      <c r="X131" s="79">
        <v>16.59</v>
      </c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>
      <c r="A132" s="75" t="s">
        <v>309</v>
      </c>
      <c r="B132" s="4" t="s">
        <v>310</v>
      </c>
      <c r="C132" s="79">
        <v>0.72</v>
      </c>
      <c r="D132" s="79">
        <v>17.92</v>
      </c>
      <c r="E132" s="79">
        <v>18.25</v>
      </c>
      <c r="F132" s="79">
        <v>18.67</v>
      </c>
      <c r="G132" s="79">
        <v>19.08</v>
      </c>
      <c r="H132" s="79">
        <v>19.5</v>
      </c>
      <c r="I132" s="79">
        <v>19.91</v>
      </c>
      <c r="J132" s="79">
        <v>20.32</v>
      </c>
      <c r="K132" s="79">
        <v>20.74</v>
      </c>
      <c r="L132" s="79">
        <v>21.9</v>
      </c>
      <c r="M132" s="79">
        <v>23.55</v>
      </c>
      <c r="N132" s="79">
        <v>25.21</v>
      </c>
      <c r="O132" s="79">
        <v>26.86</v>
      </c>
      <c r="P132" s="79">
        <v>28.52</v>
      </c>
      <c r="Q132" s="79">
        <v>30.17</v>
      </c>
      <c r="R132" s="79">
        <v>31.83</v>
      </c>
      <c r="S132" s="79">
        <v>33.48</v>
      </c>
      <c r="T132" s="79">
        <v>35.14</v>
      </c>
      <c r="U132" s="79">
        <v>36.79</v>
      </c>
      <c r="V132" s="79">
        <v>38.45</v>
      </c>
      <c r="W132" s="79">
        <v>40.1</v>
      </c>
      <c r="X132" s="79">
        <v>41.76</v>
      </c>
      <c r="Y132" s="79">
        <v>43.41</v>
      </c>
      <c r="Z132" s="79">
        <v>45.07</v>
      </c>
      <c r="AA132" s="79">
        <v>46.72</v>
      </c>
      <c r="AB132" s="79">
        <v>48.38</v>
      </c>
      <c r="AC132" s="79">
        <v>50.03</v>
      </c>
      <c r="AD132" s="79">
        <v>51.69</v>
      </c>
      <c r="AE132" s="79">
        <v>53.34</v>
      </c>
      <c r="AF132" s="79">
        <v>55.0</v>
      </c>
      <c r="AG132" s="79">
        <v>56.65</v>
      </c>
      <c r="AH132" s="79">
        <v>58.31</v>
      </c>
      <c r="AI132" s="79">
        <v>59.96</v>
      </c>
      <c r="AJ132" s="79">
        <v>61.62</v>
      </c>
      <c r="AK132" s="79">
        <v>63.27</v>
      </c>
      <c r="AL132" s="79">
        <v>64.93</v>
      </c>
      <c r="AM132" s="79">
        <v>66.58</v>
      </c>
      <c r="AN132" s="4"/>
    </row>
    <row r="133">
      <c r="A133" s="75" t="s">
        <v>311</v>
      </c>
      <c r="B133" s="4" t="s">
        <v>312</v>
      </c>
      <c r="C133" s="79">
        <v>0.49</v>
      </c>
      <c r="D133" s="79">
        <v>11.1</v>
      </c>
      <c r="E133" s="79">
        <v>11.51</v>
      </c>
      <c r="F133" s="79">
        <v>12.02</v>
      </c>
      <c r="G133" s="79">
        <v>12.53</v>
      </c>
      <c r="H133" s="79">
        <v>13.04</v>
      </c>
      <c r="I133" s="79">
        <v>13.54</v>
      </c>
      <c r="J133" s="79">
        <v>14.05</v>
      </c>
      <c r="K133" s="79">
        <v>14.56</v>
      </c>
      <c r="L133" s="79">
        <v>15.99</v>
      </c>
      <c r="M133" s="79">
        <v>18.02</v>
      </c>
      <c r="N133" s="79">
        <v>20.06</v>
      </c>
      <c r="O133" s="79">
        <v>22.09</v>
      </c>
      <c r="P133" s="79">
        <v>24.13</v>
      </c>
      <c r="Q133" s="79">
        <v>26.17</v>
      </c>
      <c r="R133" s="79">
        <v>28.2</v>
      </c>
      <c r="S133" s="79">
        <v>30.24</v>
      </c>
      <c r="T133" s="79">
        <v>32.27</v>
      </c>
      <c r="U133" s="79">
        <v>34.31</v>
      </c>
      <c r="V133" s="79">
        <v>36.34</v>
      </c>
      <c r="W133" s="79">
        <v>38.38</v>
      </c>
      <c r="X133" s="79">
        <v>40.42</v>
      </c>
      <c r="Y133" s="79">
        <v>42.45</v>
      </c>
      <c r="Z133" s="79">
        <v>44.49</v>
      </c>
      <c r="AA133" s="79">
        <v>46.52</v>
      </c>
      <c r="AB133" s="79">
        <v>48.56</v>
      </c>
      <c r="AC133" s="79">
        <v>50.59</v>
      </c>
      <c r="AD133" s="79">
        <v>52.63</v>
      </c>
      <c r="AE133" s="79">
        <v>54.66</v>
      </c>
      <c r="AF133" s="79">
        <v>56.7</v>
      </c>
      <c r="AG133" s="79">
        <v>58.74</v>
      </c>
      <c r="AH133" s="79">
        <v>60.77</v>
      </c>
      <c r="AI133" s="79">
        <v>62.81</v>
      </c>
      <c r="AJ133" s="79">
        <v>64.84</v>
      </c>
      <c r="AK133" s="79">
        <v>66.88</v>
      </c>
      <c r="AL133" s="79">
        <v>68.91</v>
      </c>
      <c r="AM133" s="79">
        <v>70.95</v>
      </c>
      <c r="AN133" s="4"/>
    </row>
    <row r="134">
      <c r="A134" s="75" t="s">
        <v>313</v>
      </c>
      <c r="B134" s="4" t="s">
        <v>314</v>
      </c>
      <c r="C134" s="79">
        <v>2.74</v>
      </c>
      <c r="D134" s="79">
        <v>13.99</v>
      </c>
      <c r="E134" s="79">
        <v>14.52</v>
      </c>
      <c r="F134" s="79">
        <v>15.19</v>
      </c>
      <c r="G134" s="79">
        <v>15.86</v>
      </c>
      <c r="H134" s="79">
        <v>16.52</v>
      </c>
      <c r="I134" s="79">
        <v>17.19</v>
      </c>
      <c r="J134" s="79">
        <v>17.86</v>
      </c>
      <c r="K134" s="79">
        <v>18.52</v>
      </c>
      <c r="L134" s="79">
        <v>20.39</v>
      </c>
      <c r="M134" s="79">
        <v>23.06</v>
      </c>
      <c r="N134" s="79">
        <v>25.73</v>
      </c>
      <c r="O134" s="79">
        <v>28.4</v>
      </c>
      <c r="P134" s="79">
        <v>31.07</v>
      </c>
      <c r="Q134" s="79">
        <v>33.74</v>
      </c>
      <c r="R134" s="79">
        <v>36.41</v>
      </c>
      <c r="S134" s="79">
        <v>39.08</v>
      </c>
      <c r="T134" s="79">
        <v>41.74</v>
      </c>
      <c r="U134" s="79">
        <v>44.41</v>
      </c>
      <c r="V134" s="79">
        <v>47.08</v>
      </c>
      <c r="W134" s="79">
        <v>49.75</v>
      </c>
      <c r="X134" s="79">
        <v>52.42</v>
      </c>
      <c r="Y134" s="79">
        <v>55.09</v>
      </c>
      <c r="Z134" s="79">
        <v>57.76</v>
      </c>
      <c r="AA134" s="79">
        <v>60.43</v>
      </c>
      <c r="AB134" s="79">
        <v>63.1</v>
      </c>
      <c r="AC134" s="79">
        <v>65.77</v>
      </c>
      <c r="AD134" s="79">
        <v>68.43</v>
      </c>
      <c r="AE134" s="79">
        <v>71.1</v>
      </c>
      <c r="AF134" s="79">
        <v>73.77</v>
      </c>
      <c r="AG134" s="79">
        <v>76.44</v>
      </c>
      <c r="AH134" s="79">
        <v>79.11</v>
      </c>
      <c r="AI134" s="79">
        <v>81.78</v>
      </c>
      <c r="AJ134" s="79">
        <v>84.45</v>
      </c>
      <c r="AK134" s="79">
        <v>87.12</v>
      </c>
      <c r="AL134" s="79">
        <v>89.79</v>
      </c>
      <c r="AM134" s="79">
        <v>92.46</v>
      </c>
      <c r="AN134" s="4"/>
    </row>
    <row r="135">
      <c r="A135" s="75" t="s">
        <v>315</v>
      </c>
      <c r="B135" s="4" t="s">
        <v>316</v>
      </c>
      <c r="C135" s="79">
        <v>0.89</v>
      </c>
      <c r="D135" s="79">
        <v>17.94</v>
      </c>
      <c r="E135" s="79">
        <v>18.41</v>
      </c>
      <c r="F135" s="79">
        <v>19.0</v>
      </c>
      <c r="G135" s="79">
        <v>19.58</v>
      </c>
      <c r="H135" s="79">
        <v>20.17</v>
      </c>
      <c r="I135" s="79">
        <v>20.76</v>
      </c>
      <c r="J135" s="79">
        <v>21.35</v>
      </c>
      <c r="K135" s="79">
        <v>21.94</v>
      </c>
      <c r="L135" s="79">
        <v>23.58</v>
      </c>
      <c r="M135" s="79">
        <v>25.93</v>
      </c>
      <c r="N135" s="79">
        <v>28.29</v>
      </c>
      <c r="O135" s="79">
        <v>30.64</v>
      </c>
      <c r="P135" s="79">
        <v>32.99</v>
      </c>
      <c r="Q135" s="79">
        <v>35.34</v>
      </c>
      <c r="R135" s="79">
        <v>37.69</v>
      </c>
      <c r="S135" s="79">
        <v>40.04</v>
      </c>
      <c r="T135" s="79">
        <v>42.4</v>
      </c>
      <c r="U135" s="79">
        <v>44.75</v>
      </c>
      <c r="V135" s="79">
        <v>47.1</v>
      </c>
      <c r="W135" s="79">
        <v>49.45</v>
      </c>
      <c r="X135" s="79">
        <v>51.8</v>
      </c>
      <c r="Y135" s="79">
        <v>54.15</v>
      </c>
      <c r="Z135" s="79">
        <v>56.51</v>
      </c>
      <c r="AA135" s="79">
        <v>58.86</v>
      </c>
      <c r="AB135" s="79">
        <v>61.21</v>
      </c>
      <c r="AC135" s="79">
        <v>63.56</v>
      </c>
      <c r="AD135" s="79">
        <v>65.91</v>
      </c>
      <c r="AE135" s="79">
        <v>68.26</v>
      </c>
      <c r="AF135" s="79">
        <v>70.62</v>
      </c>
      <c r="AG135" s="79">
        <v>72.97</v>
      </c>
      <c r="AH135" s="79">
        <v>75.32</v>
      </c>
      <c r="AI135" s="79">
        <v>77.67</v>
      </c>
      <c r="AJ135" s="79">
        <v>80.02</v>
      </c>
      <c r="AK135" s="79">
        <v>82.38</v>
      </c>
      <c r="AL135" s="79">
        <v>84.73</v>
      </c>
      <c r="AM135" s="79">
        <v>87.08</v>
      </c>
      <c r="AN135" s="4"/>
    </row>
    <row r="136">
      <c r="A136" s="75" t="s">
        <v>317</v>
      </c>
      <c r="B136" s="4" t="s">
        <v>318</v>
      </c>
      <c r="C136" s="79">
        <v>1.75</v>
      </c>
      <c r="D136" s="79">
        <v>13.56</v>
      </c>
      <c r="E136" s="79">
        <v>13.71</v>
      </c>
      <c r="F136" s="79">
        <v>13.9</v>
      </c>
      <c r="G136" s="79">
        <v>14.09</v>
      </c>
      <c r="H136" s="79">
        <v>14.28</v>
      </c>
      <c r="I136" s="79">
        <v>14.48</v>
      </c>
      <c r="J136" s="79">
        <v>14.67</v>
      </c>
      <c r="K136" s="79">
        <v>14.86</v>
      </c>
      <c r="L136" s="79">
        <v>15.4</v>
      </c>
      <c r="M136" s="79">
        <v>16.16</v>
      </c>
      <c r="N136" s="79">
        <v>16.93</v>
      </c>
      <c r="O136" s="79">
        <v>17.7</v>
      </c>
      <c r="P136" s="79">
        <v>18.47</v>
      </c>
      <c r="Q136" s="79">
        <v>19.23</v>
      </c>
      <c r="R136" s="79">
        <v>20.0</v>
      </c>
      <c r="S136" s="79">
        <v>20.77</v>
      </c>
      <c r="T136" s="79">
        <v>21.53</v>
      </c>
      <c r="U136" s="79">
        <v>22.3</v>
      </c>
      <c r="V136" s="79">
        <v>23.07</v>
      </c>
      <c r="W136" s="79">
        <v>23.84</v>
      </c>
      <c r="X136" s="79">
        <v>24.6</v>
      </c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>
      <c r="A137" s="75" t="s">
        <v>319</v>
      </c>
      <c r="B137" s="4" t="s">
        <v>320</v>
      </c>
      <c r="C137" s="79">
        <v>0.38</v>
      </c>
      <c r="D137" s="79">
        <v>15.16</v>
      </c>
      <c r="E137" s="79">
        <v>15.49</v>
      </c>
      <c r="F137" s="79">
        <v>15.9</v>
      </c>
      <c r="G137" s="79">
        <v>16.31</v>
      </c>
      <c r="H137" s="79">
        <v>16.72</v>
      </c>
      <c r="I137" s="79">
        <v>17.13</v>
      </c>
      <c r="J137" s="79">
        <v>17.54</v>
      </c>
      <c r="K137" s="79">
        <v>17.95</v>
      </c>
      <c r="L137" s="79">
        <v>19.09</v>
      </c>
      <c r="M137" s="79">
        <v>20.73</v>
      </c>
      <c r="N137" s="79">
        <v>22.37</v>
      </c>
      <c r="O137" s="79">
        <v>24.01</v>
      </c>
      <c r="P137" s="79">
        <v>25.64</v>
      </c>
      <c r="Q137" s="79">
        <v>27.28</v>
      </c>
      <c r="R137" s="79">
        <v>28.92</v>
      </c>
      <c r="S137" s="79">
        <v>30.56</v>
      </c>
      <c r="T137" s="79">
        <v>32.2</v>
      </c>
      <c r="U137" s="79">
        <v>33.83</v>
      </c>
      <c r="V137" s="79">
        <v>35.47</v>
      </c>
      <c r="W137" s="79">
        <v>37.11</v>
      </c>
      <c r="X137" s="79">
        <v>38.75</v>
      </c>
      <c r="Y137" s="79">
        <v>40.38</v>
      </c>
      <c r="Z137" s="79">
        <v>42.02</v>
      </c>
      <c r="AA137" s="79">
        <v>43.66</v>
      </c>
      <c r="AB137" s="79">
        <v>45.3</v>
      </c>
      <c r="AC137" s="79">
        <v>46.94</v>
      </c>
      <c r="AD137" s="79">
        <v>48.57</v>
      </c>
      <c r="AE137" s="79">
        <v>50.21</v>
      </c>
      <c r="AF137" s="79">
        <v>51.85</v>
      </c>
      <c r="AG137" s="79">
        <v>53.49</v>
      </c>
      <c r="AH137" s="79">
        <v>55.13</v>
      </c>
      <c r="AI137" s="79">
        <v>56.76</v>
      </c>
      <c r="AJ137" s="79">
        <v>58.4</v>
      </c>
      <c r="AK137" s="79">
        <v>60.04</v>
      </c>
      <c r="AL137" s="79">
        <v>61.68</v>
      </c>
      <c r="AM137" s="79">
        <v>63.32</v>
      </c>
      <c r="AN137" s="4"/>
    </row>
    <row r="138">
      <c r="A138" s="75" t="s">
        <v>321</v>
      </c>
      <c r="B138" s="4" t="s">
        <v>322</v>
      </c>
      <c r="C138" s="79">
        <v>1.75</v>
      </c>
      <c r="D138" s="79">
        <v>18.1</v>
      </c>
      <c r="E138" s="79">
        <v>18.62</v>
      </c>
      <c r="F138" s="79">
        <v>19.25</v>
      </c>
      <c r="G138" s="79">
        <v>19.89</v>
      </c>
      <c r="H138" s="79">
        <v>20.53</v>
      </c>
      <c r="I138" s="79">
        <v>21.17</v>
      </c>
      <c r="J138" s="79">
        <v>21.81</v>
      </c>
      <c r="K138" s="79">
        <v>22.45</v>
      </c>
      <c r="L138" s="79">
        <v>24.24</v>
      </c>
      <c r="M138" s="79">
        <v>26.8</v>
      </c>
      <c r="N138" s="79">
        <v>29.36</v>
      </c>
      <c r="O138" s="79">
        <v>31.92</v>
      </c>
      <c r="P138" s="79">
        <v>34.48</v>
      </c>
      <c r="Q138" s="79">
        <v>37.04</v>
      </c>
      <c r="R138" s="79">
        <v>39.59</v>
      </c>
      <c r="S138" s="79">
        <v>42.15</v>
      </c>
      <c r="T138" s="79">
        <v>44.71</v>
      </c>
      <c r="U138" s="79">
        <v>47.27</v>
      </c>
      <c r="V138" s="79">
        <v>49.83</v>
      </c>
      <c r="W138" s="79">
        <v>52.39</v>
      </c>
      <c r="X138" s="79">
        <v>54.94</v>
      </c>
      <c r="Y138" s="79">
        <v>57.5</v>
      </c>
      <c r="Z138" s="79">
        <v>60.06</v>
      </c>
      <c r="AA138" s="79">
        <v>62.62</v>
      </c>
      <c r="AB138" s="79">
        <v>65.18</v>
      </c>
      <c r="AC138" s="79">
        <v>67.74</v>
      </c>
      <c r="AD138" s="79">
        <v>70.29</v>
      </c>
      <c r="AE138" s="79">
        <v>72.85</v>
      </c>
      <c r="AF138" s="79">
        <v>75.41</v>
      </c>
      <c r="AG138" s="79">
        <v>77.97</v>
      </c>
      <c r="AH138" s="79">
        <v>80.53</v>
      </c>
      <c r="AI138" s="79">
        <v>83.09</v>
      </c>
      <c r="AJ138" s="79">
        <v>85.65</v>
      </c>
      <c r="AK138" s="79">
        <v>88.2</v>
      </c>
      <c r="AL138" s="79">
        <v>90.76</v>
      </c>
      <c r="AM138" s="79">
        <v>93.32</v>
      </c>
      <c r="AN138" s="4"/>
    </row>
    <row r="139">
      <c r="A139" s="75" t="s">
        <v>323</v>
      </c>
      <c r="B139" s="4" t="s">
        <v>324</v>
      </c>
      <c r="C139" s="79">
        <v>1.75</v>
      </c>
      <c r="D139" s="79">
        <v>15.19</v>
      </c>
      <c r="E139" s="79">
        <v>15.55</v>
      </c>
      <c r="F139" s="79">
        <v>15.99</v>
      </c>
      <c r="G139" s="79">
        <v>16.44</v>
      </c>
      <c r="H139" s="79">
        <v>16.88</v>
      </c>
      <c r="I139" s="79">
        <v>17.33</v>
      </c>
      <c r="J139" s="79">
        <v>17.77</v>
      </c>
      <c r="K139" s="79">
        <v>18.22</v>
      </c>
      <c r="L139" s="79">
        <v>19.47</v>
      </c>
      <c r="M139" s="79">
        <v>21.25</v>
      </c>
      <c r="N139" s="79">
        <v>23.03</v>
      </c>
      <c r="O139" s="79">
        <v>24.81</v>
      </c>
      <c r="P139" s="79">
        <v>26.59</v>
      </c>
      <c r="Q139" s="79">
        <v>28.37</v>
      </c>
      <c r="R139" s="79">
        <v>30.15</v>
      </c>
      <c r="S139" s="79">
        <v>31.94</v>
      </c>
      <c r="T139" s="79">
        <v>33.72</v>
      </c>
      <c r="U139" s="79">
        <v>35.5</v>
      </c>
      <c r="V139" s="79">
        <v>37.28</v>
      </c>
      <c r="W139" s="79">
        <v>39.06</v>
      </c>
      <c r="X139" s="79">
        <v>40.84</v>
      </c>
      <c r="Y139" s="79">
        <v>42.63</v>
      </c>
      <c r="Z139" s="79">
        <v>44.41</v>
      </c>
      <c r="AA139" s="79">
        <v>46.19</v>
      </c>
      <c r="AB139" s="79">
        <v>47.97</v>
      </c>
      <c r="AC139" s="79">
        <v>49.75</v>
      </c>
      <c r="AD139" s="79">
        <v>51.53</v>
      </c>
      <c r="AE139" s="79">
        <v>53.32</v>
      </c>
      <c r="AF139" s="79">
        <v>55.1</v>
      </c>
      <c r="AG139" s="79">
        <v>56.88</v>
      </c>
      <c r="AH139" s="79">
        <v>58.66</v>
      </c>
      <c r="AI139" s="79">
        <v>60.44</v>
      </c>
      <c r="AJ139" s="79">
        <v>62.22</v>
      </c>
      <c r="AK139" s="79">
        <v>64.01</v>
      </c>
      <c r="AL139" s="79">
        <v>65.79</v>
      </c>
      <c r="AM139" s="79">
        <v>67.57</v>
      </c>
      <c r="AN139" s="4"/>
    </row>
    <row r="140">
      <c r="A140" s="75" t="s">
        <v>325</v>
      </c>
      <c r="B140" s="4" t="s">
        <v>326</v>
      </c>
      <c r="C140" s="79">
        <v>1.75</v>
      </c>
      <c r="D140" s="79">
        <v>11.74</v>
      </c>
      <c r="E140" s="79">
        <v>13.48</v>
      </c>
      <c r="F140" s="79">
        <v>15.66</v>
      </c>
      <c r="G140" s="79">
        <v>17.83</v>
      </c>
      <c r="H140" s="79">
        <v>20.01</v>
      </c>
      <c r="I140" s="79">
        <v>22.18</v>
      </c>
      <c r="J140" s="79">
        <v>24.35</v>
      </c>
      <c r="K140" s="79">
        <v>26.53</v>
      </c>
      <c r="L140" s="79">
        <v>32.61</v>
      </c>
      <c r="M140" s="79">
        <v>41.31</v>
      </c>
      <c r="N140" s="79">
        <v>50.0</v>
      </c>
      <c r="O140" s="79">
        <v>58.7</v>
      </c>
      <c r="P140" s="79">
        <v>67.4</v>
      </c>
      <c r="Q140" s="79">
        <v>76.09</v>
      </c>
      <c r="R140" s="79">
        <v>84.79</v>
      </c>
      <c r="S140" s="79">
        <v>93.48</v>
      </c>
      <c r="T140" s="79">
        <v>102.18</v>
      </c>
      <c r="U140" s="79">
        <v>110.87</v>
      </c>
      <c r="V140" s="79">
        <v>119.57</v>
      </c>
      <c r="W140" s="79">
        <v>128.26</v>
      </c>
      <c r="X140" s="79">
        <v>136.96</v>
      </c>
      <c r="Y140" s="79">
        <v>145.65</v>
      </c>
      <c r="Z140" s="79">
        <v>154.35</v>
      </c>
      <c r="AA140" s="79">
        <v>163.04</v>
      </c>
      <c r="AB140" s="79">
        <v>171.74</v>
      </c>
      <c r="AC140" s="79">
        <v>180.44</v>
      </c>
      <c r="AD140" s="79">
        <v>189.13</v>
      </c>
      <c r="AE140" s="79">
        <v>197.83</v>
      </c>
      <c r="AF140" s="79">
        <v>206.52</v>
      </c>
      <c r="AG140" s="79">
        <v>215.22</v>
      </c>
      <c r="AH140" s="79">
        <v>223.91</v>
      </c>
      <c r="AI140" s="79">
        <v>232.61</v>
      </c>
      <c r="AJ140" s="79">
        <v>241.3</v>
      </c>
      <c r="AK140" s="79">
        <v>250.0</v>
      </c>
      <c r="AL140" s="79">
        <v>258.69</v>
      </c>
      <c r="AM140" s="79">
        <v>267.39</v>
      </c>
      <c r="AN140" s="4"/>
    </row>
    <row r="141">
      <c r="A141" s="75" t="s">
        <v>327</v>
      </c>
      <c r="B141" s="4" t="s">
        <v>328</v>
      </c>
      <c r="C141" s="79">
        <v>0.77</v>
      </c>
      <c r="D141" s="79">
        <v>9.02</v>
      </c>
      <c r="E141" s="79">
        <v>9.41</v>
      </c>
      <c r="F141" s="79">
        <v>9.91</v>
      </c>
      <c r="G141" s="79">
        <v>10.4</v>
      </c>
      <c r="H141" s="79">
        <v>10.89</v>
      </c>
      <c r="I141" s="79">
        <v>11.38</v>
      </c>
      <c r="J141" s="79">
        <v>11.87</v>
      </c>
      <c r="K141" s="79">
        <v>12.37</v>
      </c>
      <c r="L141" s="79">
        <v>13.75</v>
      </c>
      <c r="M141" s="79">
        <v>15.71</v>
      </c>
      <c r="N141" s="79">
        <v>17.68</v>
      </c>
      <c r="O141" s="79">
        <v>19.65</v>
      </c>
      <c r="P141" s="79">
        <v>21.62</v>
      </c>
      <c r="Q141" s="79">
        <v>23.59</v>
      </c>
      <c r="R141" s="79">
        <v>25.56</v>
      </c>
      <c r="S141" s="79">
        <v>27.53</v>
      </c>
      <c r="T141" s="79">
        <v>29.5</v>
      </c>
      <c r="U141" s="79">
        <v>31.47</v>
      </c>
      <c r="V141" s="79">
        <v>33.43</v>
      </c>
      <c r="W141" s="79">
        <v>35.4</v>
      </c>
      <c r="X141" s="79">
        <v>37.37</v>
      </c>
      <c r="Y141" s="79">
        <v>39.34</v>
      </c>
      <c r="Z141" s="79">
        <v>41.31</v>
      </c>
      <c r="AA141" s="79">
        <v>43.28</v>
      </c>
      <c r="AB141" s="79">
        <v>45.25</v>
      </c>
      <c r="AC141" s="79">
        <v>47.22</v>
      </c>
      <c r="AD141" s="79">
        <v>49.19</v>
      </c>
      <c r="AE141" s="79">
        <v>51.16</v>
      </c>
      <c r="AF141" s="79">
        <v>53.12</v>
      </c>
      <c r="AG141" s="79">
        <v>55.09</v>
      </c>
      <c r="AH141" s="79">
        <v>57.06</v>
      </c>
      <c r="AI141" s="79">
        <v>59.03</v>
      </c>
      <c r="AJ141" s="79">
        <v>61.0</v>
      </c>
      <c r="AK141" s="79">
        <v>62.97</v>
      </c>
      <c r="AL141" s="79">
        <v>64.94</v>
      </c>
      <c r="AM141" s="79">
        <v>66.91</v>
      </c>
      <c r="AN141" s="4"/>
    </row>
    <row r="142">
      <c r="A142" s="75" t="s">
        <v>329</v>
      </c>
      <c r="B142" s="4" t="s">
        <v>330</v>
      </c>
      <c r="C142" s="79">
        <v>1.75</v>
      </c>
      <c r="D142" s="79">
        <v>13.17</v>
      </c>
      <c r="E142" s="79">
        <v>13.58</v>
      </c>
      <c r="F142" s="79">
        <v>14.09</v>
      </c>
      <c r="G142" s="79">
        <v>14.6</v>
      </c>
      <c r="H142" s="79">
        <v>15.11</v>
      </c>
      <c r="I142" s="79">
        <v>15.61</v>
      </c>
      <c r="J142" s="79">
        <v>16.12</v>
      </c>
      <c r="K142" s="79">
        <v>16.63</v>
      </c>
      <c r="L142" s="79">
        <v>18.06</v>
      </c>
      <c r="M142" s="79">
        <v>20.09</v>
      </c>
      <c r="N142" s="79">
        <v>22.13</v>
      </c>
      <c r="O142" s="79">
        <v>24.16</v>
      </c>
      <c r="P142" s="79">
        <v>26.2</v>
      </c>
      <c r="Q142" s="79">
        <v>28.23</v>
      </c>
      <c r="R142" s="79">
        <v>30.27</v>
      </c>
      <c r="S142" s="79">
        <v>32.31</v>
      </c>
      <c r="T142" s="79">
        <v>34.34</v>
      </c>
      <c r="U142" s="79">
        <v>36.38</v>
      </c>
      <c r="V142" s="79">
        <v>38.41</v>
      </c>
      <c r="W142" s="79">
        <v>40.45</v>
      </c>
      <c r="X142" s="79">
        <v>42.48</v>
      </c>
      <c r="Y142" s="79">
        <v>44.52</v>
      </c>
      <c r="Z142" s="79">
        <v>46.56</v>
      </c>
      <c r="AA142" s="79">
        <v>48.59</v>
      </c>
      <c r="AB142" s="79">
        <v>50.63</v>
      </c>
      <c r="AC142" s="79">
        <v>52.66</v>
      </c>
      <c r="AD142" s="79">
        <v>54.7</v>
      </c>
      <c r="AE142" s="79">
        <v>56.73</v>
      </c>
      <c r="AF142" s="79">
        <v>58.77</v>
      </c>
      <c r="AG142" s="79">
        <v>60.81</v>
      </c>
      <c r="AH142" s="79">
        <v>62.84</v>
      </c>
      <c r="AI142" s="79">
        <v>64.88</v>
      </c>
      <c r="AJ142" s="79">
        <v>66.91</v>
      </c>
      <c r="AK142" s="79">
        <v>68.95</v>
      </c>
      <c r="AL142" s="79">
        <v>70.98</v>
      </c>
      <c r="AM142" s="79">
        <v>73.02</v>
      </c>
      <c r="AN142" s="4"/>
    </row>
    <row r="143">
      <c r="A143" s="75" t="s">
        <v>331</v>
      </c>
      <c r="B143" s="4" t="s">
        <v>332</v>
      </c>
      <c r="C143" s="79">
        <v>0.86</v>
      </c>
      <c r="D143" s="79">
        <v>10.99</v>
      </c>
      <c r="E143" s="79">
        <v>11.29</v>
      </c>
      <c r="F143" s="79">
        <v>11.67</v>
      </c>
      <c r="G143" s="79">
        <v>12.04</v>
      </c>
      <c r="H143" s="79">
        <v>12.41</v>
      </c>
      <c r="I143" s="79">
        <v>12.79</v>
      </c>
      <c r="J143" s="79">
        <v>13.16</v>
      </c>
      <c r="K143" s="79">
        <v>13.53</v>
      </c>
      <c r="L143" s="79">
        <v>14.58</v>
      </c>
      <c r="M143" s="79">
        <v>16.07</v>
      </c>
      <c r="N143" s="79">
        <v>17.57</v>
      </c>
      <c r="O143" s="79">
        <v>19.06</v>
      </c>
      <c r="P143" s="79">
        <v>20.56</v>
      </c>
      <c r="Q143" s="79">
        <v>22.05</v>
      </c>
      <c r="R143" s="79">
        <v>23.55</v>
      </c>
      <c r="S143" s="79">
        <v>25.04</v>
      </c>
      <c r="T143" s="79">
        <v>26.53</v>
      </c>
      <c r="U143" s="79">
        <v>28.03</v>
      </c>
      <c r="V143" s="79">
        <v>29.52</v>
      </c>
      <c r="W143" s="79">
        <v>31.02</v>
      </c>
      <c r="X143" s="79">
        <v>32.51</v>
      </c>
      <c r="Y143" s="79">
        <v>34.01</v>
      </c>
      <c r="Z143" s="79">
        <v>35.5</v>
      </c>
      <c r="AA143" s="79">
        <v>36.99</v>
      </c>
      <c r="AB143" s="79">
        <v>38.49</v>
      </c>
      <c r="AC143" s="79">
        <v>39.98</v>
      </c>
      <c r="AD143" s="79">
        <v>41.48</v>
      </c>
      <c r="AE143" s="79">
        <v>42.97</v>
      </c>
      <c r="AF143" s="79">
        <v>44.47</v>
      </c>
      <c r="AG143" s="79">
        <v>45.96</v>
      </c>
      <c r="AH143" s="79">
        <v>47.45</v>
      </c>
      <c r="AI143" s="79">
        <v>48.95</v>
      </c>
      <c r="AJ143" s="79">
        <v>50.44</v>
      </c>
      <c r="AK143" s="79">
        <v>51.94</v>
      </c>
      <c r="AL143" s="79">
        <v>53.43</v>
      </c>
      <c r="AM143" s="79">
        <v>54.92</v>
      </c>
      <c r="AN143" s="4"/>
    </row>
    <row r="144">
      <c r="A144" s="75" t="s">
        <v>333</v>
      </c>
      <c r="B144" s="4" t="s">
        <v>334</v>
      </c>
      <c r="C144" s="79">
        <v>1.46</v>
      </c>
      <c r="D144" s="79">
        <v>15.57</v>
      </c>
      <c r="E144" s="79">
        <v>16.31</v>
      </c>
      <c r="F144" s="79">
        <v>17.23</v>
      </c>
      <c r="G144" s="79">
        <v>18.15</v>
      </c>
      <c r="H144" s="79">
        <v>19.07</v>
      </c>
      <c r="I144" s="79">
        <v>19.99</v>
      </c>
      <c r="J144" s="79">
        <v>20.91</v>
      </c>
      <c r="K144" s="79">
        <v>21.83</v>
      </c>
      <c r="L144" s="79">
        <v>24.41</v>
      </c>
      <c r="M144" s="79">
        <v>28.09</v>
      </c>
      <c r="N144" s="79">
        <v>31.77</v>
      </c>
      <c r="O144" s="79">
        <v>35.46</v>
      </c>
      <c r="P144" s="79">
        <v>39.14</v>
      </c>
      <c r="Q144" s="79">
        <v>42.82</v>
      </c>
      <c r="R144" s="79">
        <v>46.5</v>
      </c>
      <c r="S144" s="79">
        <v>50.19</v>
      </c>
      <c r="T144" s="79">
        <v>53.87</v>
      </c>
      <c r="U144" s="79">
        <v>57.55</v>
      </c>
      <c r="V144" s="79">
        <v>61.24</v>
      </c>
      <c r="W144" s="79">
        <v>64.92</v>
      </c>
      <c r="X144" s="79">
        <v>68.6</v>
      </c>
      <c r="Y144" s="79">
        <v>72.28</v>
      </c>
      <c r="Z144" s="79">
        <v>75.97</v>
      </c>
      <c r="AA144" s="79">
        <v>79.65</v>
      </c>
      <c r="AB144" s="79">
        <v>83.33</v>
      </c>
      <c r="AC144" s="79">
        <v>87.02</v>
      </c>
      <c r="AD144" s="79">
        <v>90.7</v>
      </c>
      <c r="AE144" s="79">
        <v>94.38</v>
      </c>
      <c r="AF144" s="79">
        <v>98.06</v>
      </c>
      <c r="AG144" s="79">
        <v>101.75</v>
      </c>
      <c r="AH144" s="79">
        <v>105.43</v>
      </c>
      <c r="AI144" s="79">
        <v>109.11</v>
      </c>
      <c r="AJ144" s="79">
        <v>112.79</v>
      </c>
      <c r="AK144" s="79">
        <v>116.48</v>
      </c>
      <c r="AL144" s="79">
        <v>120.16</v>
      </c>
      <c r="AM144" s="79">
        <v>123.84</v>
      </c>
      <c r="AN144" s="4"/>
    </row>
    <row r="145">
      <c r="A145" s="75" t="s">
        <v>335</v>
      </c>
      <c r="B145" s="4" t="s">
        <v>336</v>
      </c>
      <c r="C145" s="79">
        <v>1.75</v>
      </c>
      <c r="D145" s="79">
        <v>11.39</v>
      </c>
      <c r="E145" s="79">
        <v>12.08</v>
      </c>
      <c r="F145" s="79">
        <v>12.94</v>
      </c>
      <c r="G145" s="79">
        <v>13.8</v>
      </c>
      <c r="H145" s="79">
        <v>14.67</v>
      </c>
      <c r="I145" s="79">
        <v>15.53</v>
      </c>
      <c r="J145" s="79">
        <v>16.4</v>
      </c>
      <c r="K145" s="79">
        <v>17.26</v>
      </c>
      <c r="L145" s="79">
        <v>19.68</v>
      </c>
      <c r="M145" s="79">
        <v>23.13</v>
      </c>
      <c r="N145" s="79">
        <v>26.59</v>
      </c>
      <c r="O145" s="79">
        <v>30.04</v>
      </c>
      <c r="P145" s="79">
        <v>33.5</v>
      </c>
      <c r="Q145" s="79">
        <v>36.95</v>
      </c>
      <c r="R145" s="79">
        <v>40.41</v>
      </c>
      <c r="S145" s="79">
        <v>43.86</v>
      </c>
      <c r="T145" s="79">
        <v>47.32</v>
      </c>
      <c r="U145" s="79">
        <v>50.78</v>
      </c>
      <c r="V145" s="79">
        <v>54.23</v>
      </c>
      <c r="W145" s="79">
        <v>57.69</v>
      </c>
      <c r="X145" s="79">
        <v>61.14</v>
      </c>
      <c r="Y145" s="79">
        <v>64.6</v>
      </c>
      <c r="Z145" s="79">
        <v>68.05</v>
      </c>
      <c r="AA145" s="79">
        <v>71.51</v>
      </c>
      <c r="AB145" s="79">
        <v>74.96</v>
      </c>
      <c r="AC145" s="79">
        <v>78.42</v>
      </c>
      <c r="AD145" s="79">
        <v>81.87</v>
      </c>
      <c r="AE145" s="79">
        <v>85.33</v>
      </c>
      <c r="AF145" s="79">
        <v>88.78</v>
      </c>
      <c r="AG145" s="79">
        <v>92.24</v>
      </c>
      <c r="AH145" s="79">
        <v>95.69</v>
      </c>
      <c r="AI145" s="79">
        <v>99.15</v>
      </c>
      <c r="AJ145" s="79">
        <v>102.6</v>
      </c>
      <c r="AK145" s="79">
        <v>106.06</v>
      </c>
      <c r="AL145" s="79">
        <v>109.51</v>
      </c>
      <c r="AM145" s="79">
        <v>112.97</v>
      </c>
      <c r="AN145" s="4"/>
    </row>
    <row r="146">
      <c r="A146" s="75" t="s">
        <v>337</v>
      </c>
      <c r="B146" s="4" t="s">
        <v>338</v>
      </c>
      <c r="C146" s="79">
        <v>1.06</v>
      </c>
      <c r="D146" s="79">
        <v>11.14</v>
      </c>
      <c r="E146" s="79">
        <v>11.58</v>
      </c>
      <c r="F146" s="79">
        <v>12.13</v>
      </c>
      <c r="G146" s="79">
        <v>12.68</v>
      </c>
      <c r="H146" s="79">
        <v>13.23</v>
      </c>
      <c r="I146" s="79">
        <v>13.78</v>
      </c>
      <c r="J146" s="79">
        <v>14.33</v>
      </c>
      <c r="K146" s="79">
        <v>14.88</v>
      </c>
      <c r="L146" s="79">
        <v>16.42</v>
      </c>
      <c r="M146" s="79">
        <v>18.62</v>
      </c>
      <c r="N146" s="79">
        <v>20.82</v>
      </c>
      <c r="O146" s="79">
        <v>23.02</v>
      </c>
      <c r="P146" s="79">
        <v>25.22</v>
      </c>
      <c r="Q146" s="79">
        <v>27.42</v>
      </c>
      <c r="R146" s="79">
        <v>29.62</v>
      </c>
      <c r="S146" s="79">
        <v>31.82</v>
      </c>
      <c r="T146" s="79">
        <v>34.02</v>
      </c>
      <c r="U146" s="79">
        <v>36.22</v>
      </c>
      <c r="V146" s="79">
        <v>38.42</v>
      </c>
      <c r="W146" s="79">
        <v>40.62</v>
      </c>
      <c r="X146" s="79">
        <v>42.82</v>
      </c>
      <c r="Y146" s="79">
        <v>45.02</v>
      </c>
      <c r="Z146" s="79">
        <v>47.22</v>
      </c>
      <c r="AA146" s="79">
        <v>49.42</v>
      </c>
      <c r="AB146" s="79">
        <v>51.62</v>
      </c>
      <c r="AC146" s="79">
        <v>53.82</v>
      </c>
      <c r="AD146" s="79">
        <v>56.29</v>
      </c>
      <c r="AE146" s="79">
        <v>58.22</v>
      </c>
      <c r="AF146" s="79">
        <v>60.42</v>
      </c>
      <c r="AG146" s="79">
        <v>62.62</v>
      </c>
      <c r="AH146" s="79">
        <v>64.82</v>
      </c>
      <c r="AI146" s="79">
        <v>67.02</v>
      </c>
      <c r="AJ146" s="79">
        <v>69.22</v>
      </c>
      <c r="AK146" s="79">
        <v>71.42</v>
      </c>
      <c r="AL146" s="79">
        <v>73.62</v>
      </c>
      <c r="AM146" s="79">
        <v>75.82</v>
      </c>
      <c r="AN146" s="4"/>
    </row>
    <row r="147">
      <c r="A147" s="75" t="s">
        <v>339</v>
      </c>
      <c r="B147" s="4" t="s">
        <v>340</v>
      </c>
      <c r="C147" s="79">
        <v>1.69</v>
      </c>
      <c r="D147" s="79">
        <v>13.28</v>
      </c>
      <c r="E147" s="79">
        <v>13.8</v>
      </c>
      <c r="F147" s="79">
        <v>14.45</v>
      </c>
      <c r="G147" s="79">
        <v>15.1</v>
      </c>
      <c r="H147" s="79">
        <v>15.74</v>
      </c>
      <c r="I147" s="79">
        <v>16.39</v>
      </c>
      <c r="J147" s="79">
        <v>17.04</v>
      </c>
      <c r="K147" s="79">
        <v>17.69</v>
      </c>
      <c r="L147" s="79">
        <v>19.5</v>
      </c>
      <c r="M147" s="79">
        <v>22.09</v>
      </c>
      <c r="N147" s="79">
        <v>24.68</v>
      </c>
      <c r="O147" s="79">
        <v>27.27</v>
      </c>
      <c r="P147" s="79">
        <v>29.86</v>
      </c>
      <c r="Q147" s="79">
        <v>32.45</v>
      </c>
      <c r="R147" s="79">
        <v>35.05</v>
      </c>
      <c r="S147" s="79">
        <v>37.64</v>
      </c>
      <c r="T147" s="79">
        <v>40.23</v>
      </c>
      <c r="U147" s="79">
        <v>42.82</v>
      </c>
      <c r="V147" s="79">
        <v>45.41</v>
      </c>
      <c r="W147" s="79">
        <v>48.0</v>
      </c>
      <c r="X147" s="79">
        <v>50.59</v>
      </c>
      <c r="Y147" s="79">
        <v>53.18</v>
      </c>
      <c r="Z147" s="79">
        <v>55.77</v>
      </c>
      <c r="AA147" s="79">
        <v>58.36</v>
      </c>
      <c r="AB147" s="79">
        <v>60.95</v>
      </c>
      <c r="AC147" s="79">
        <v>63.54</v>
      </c>
      <c r="AD147" s="79">
        <v>66.13</v>
      </c>
      <c r="AE147" s="79">
        <v>68.73</v>
      </c>
      <c r="AF147" s="79">
        <v>71.32</v>
      </c>
      <c r="AG147" s="79">
        <v>73.91</v>
      </c>
      <c r="AH147" s="79">
        <v>76.5</v>
      </c>
      <c r="AI147" s="79">
        <v>79.09</v>
      </c>
      <c r="AJ147" s="79">
        <v>81.68</v>
      </c>
      <c r="AK147" s="79">
        <v>84.27</v>
      </c>
      <c r="AL147" s="79">
        <v>86.86</v>
      </c>
      <c r="AM147" s="79">
        <v>89.45</v>
      </c>
      <c r="AN147" s="4"/>
    </row>
    <row r="148">
      <c r="A148" s="75" t="s">
        <v>341</v>
      </c>
      <c r="B148" s="4" t="s">
        <v>342</v>
      </c>
      <c r="C148" s="79">
        <v>0.44</v>
      </c>
      <c r="D148" s="79">
        <v>9.72</v>
      </c>
      <c r="E148" s="79">
        <v>10.13</v>
      </c>
      <c r="F148" s="79">
        <v>10.64</v>
      </c>
      <c r="G148" s="79">
        <v>11.15</v>
      </c>
      <c r="H148" s="79">
        <v>11.66</v>
      </c>
      <c r="I148" s="79">
        <v>12.17</v>
      </c>
      <c r="J148" s="79">
        <v>12.67</v>
      </c>
      <c r="K148" s="79">
        <v>13.18</v>
      </c>
      <c r="L148" s="79">
        <v>14.61</v>
      </c>
      <c r="M148" s="79">
        <v>16.64</v>
      </c>
      <c r="N148" s="79">
        <v>18.68</v>
      </c>
      <c r="O148" s="79">
        <v>20.72</v>
      </c>
      <c r="P148" s="79">
        <v>22.75</v>
      </c>
      <c r="Q148" s="79">
        <v>24.79</v>
      </c>
      <c r="R148" s="79">
        <v>26.82</v>
      </c>
      <c r="S148" s="79">
        <v>28.86</v>
      </c>
      <c r="T148" s="79">
        <v>30.89</v>
      </c>
      <c r="U148" s="79">
        <v>32.93</v>
      </c>
      <c r="V148" s="79">
        <v>34.96</v>
      </c>
      <c r="W148" s="79">
        <v>37.0</v>
      </c>
      <c r="X148" s="79">
        <v>39.04</v>
      </c>
      <c r="Y148" s="79">
        <v>41.07</v>
      </c>
      <c r="Z148" s="79">
        <v>43.11</v>
      </c>
      <c r="AA148" s="79">
        <v>45.14</v>
      </c>
      <c r="AB148" s="79">
        <v>47.18</v>
      </c>
      <c r="AC148" s="79">
        <v>49.21</v>
      </c>
      <c r="AD148" s="79">
        <v>51.25</v>
      </c>
      <c r="AE148" s="79">
        <v>53.29</v>
      </c>
      <c r="AF148" s="79">
        <v>55.32</v>
      </c>
      <c r="AG148" s="79">
        <v>57.36</v>
      </c>
      <c r="AH148" s="79">
        <v>59.39</v>
      </c>
      <c r="AI148" s="79">
        <v>61.43</v>
      </c>
      <c r="AJ148" s="79">
        <v>63.46</v>
      </c>
      <c r="AK148" s="79">
        <v>65.5</v>
      </c>
      <c r="AL148" s="79">
        <v>67.53</v>
      </c>
      <c r="AM148" s="79">
        <v>69.57</v>
      </c>
      <c r="AN148" s="4"/>
    </row>
    <row r="149">
      <c r="A149" s="75" t="s">
        <v>343</v>
      </c>
      <c r="B149" s="4" t="s">
        <v>344</v>
      </c>
      <c r="C149" s="4"/>
      <c r="D149" s="79">
        <v>65.49</v>
      </c>
      <c r="E149" s="79">
        <v>65.56</v>
      </c>
      <c r="F149" s="79">
        <v>75.24</v>
      </c>
      <c r="G149" s="79">
        <v>75.33</v>
      </c>
      <c r="H149" s="79">
        <v>85.03</v>
      </c>
      <c r="I149" s="79">
        <v>85.12</v>
      </c>
      <c r="J149" s="79">
        <v>94.82</v>
      </c>
      <c r="K149" s="79">
        <v>94.9</v>
      </c>
      <c r="L149" s="79">
        <v>114.37</v>
      </c>
      <c r="M149" s="79">
        <v>133.92</v>
      </c>
      <c r="N149" s="79">
        <v>153.5</v>
      </c>
      <c r="O149" s="79">
        <v>170.92</v>
      </c>
      <c r="P149" s="79">
        <v>188.33</v>
      </c>
      <c r="Q149" s="79">
        <v>205.75</v>
      </c>
      <c r="R149" s="79">
        <v>223.17</v>
      </c>
      <c r="S149" s="79">
        <v>240.58</v>
      </c>
      <c r="T149" s="79">
        <v>283.25</v>
      </c>
      <c r="U149" s="79">
        <v>283.59</v>
      </c>
      <c r="V149" s="79">
        <v>283.94</v>
      </c>
      <c r="W149" s="79">
        <v>284.28</v>
      </c>
      <c r="X149" s="79">
        <v>284.63</v>
      </c>
      <c r="Y149" s="79">
        <v>355.51</v>
      </c>
      <c r="Z149" s="79">
        <v>355.86</v>
      </c>
      <c r="AA149" s="79">
        <v>356.2</v>
      </c>
      <c r="AB149" s="79">
        <v>356.55</v>
      </c>
      <c r="AC149" s="79">
        <v>356.89</v>
      </c>
      <c r="AD149" s="79">
        <v>429.27</v>
      </c>
      <c r="AE149" s="79">
        <v>429.61</v>
      </c>
      <c r="AF149" s="79">
        <v>429.96</v>
      </c>
      <c r="AG149" s="79">
        <v>430.3</v>
      </c>
      <c r="AH149" s="79">
        <v>430.65</v>
      </c>
      <c r="AI149" s="79">
        <v>503.99</v>
      </c>
      <c r="AJ149" s="79">
        <v>504.34</v>
      </c>
      <c r="AK149" s="79">
        <v>504.68</v>
      </c>
      <c r="AL149" s="79">
        <v>505.03</v>
      </c>
      <c r="AM149" s="79">
        <v>505.37</v>
      </c>
      <c r="AN149" s="4"/>
    </row>
    <row r="150">
      <c r="A150" s="75" t="s">
        <v>345</v>
      </c>
      <c r="B150" s="4" t="s">
        <v>346</v>
      </c>
      <c r="C150" s="79">
        <v>1.75</v>
      </c>
      <c r="D150" s="79">
        <v>19.35</v>
      </c>
      <c r="E150" s="79">
        <v>19.73</v>
      </c>
      <c r="F150" s="79">
        <v>20.21</v>
      </c>
      <c r="G150" s="79">
        <v>20.69</v>
      </c>
      <c r="H150" s="79">
        <v>21.17</v>
      </c>
      <c r="I150" s="79">
        <v>21.64</v>
      </c>
      <c r="J150" s="79">
        <v>22.12</v>
      </c>
      <c r="K150" s="79">
        <v>22.6</v>
      </c>
      <c r="L150" s="79">
        <v>23.93</v>
      </c>
      <c r="M150" s="79">
        <v>25.84</v>
      </c>
      <c r="N150" s="79">
        <v>27.75</v>
      </c>
      <c r="O150" s="79">
        <v>29.66</v>
      </c>
      <c r="P150" s="79">
        <v>31.56</v>
      </c>
      <c r="Q150" s="79">
        <v>33.47</v>
      </c>
      <c r="R150" s="79">
        <v>35.38</v>
      </c>
      <c r="S150" s="79">
        <v>37.29</v>
      </c>
      <c r="T150" s="79">
        <v>39.2</v>
      </c>
      <c r="U150" s="79">
        <v>41.1</v>
      </c>
      <c r="V150" s="79">
        <v>43.01</v>
      </c>
      <c r="W150" s="79">
        <v>44.92</v>
      </c>
      <c r="X150" s="79">
        <v>46.83</v>
      </c>
      <c r="Y150" s="79">
        <v>48.74</v>
      </c>
      <c r="Z150" s="79">
        <v>50.64</v>
      </c>
      <c r="AA150" s="79">
        <v>52.55</v>
      </c>
      <c r="AB150" s="79">
        <v>54.46</v>
      </c>
      <c r="AC150" s="79">
        <v>56.37</v>
      </c>
      <c r="AD150" s="79">
        <v>58.28</v>
      </c>
      <c r="AE150" s="79">
        <v>60.19</v>
      </c>
      <c r="AF150" s="79">
        <v>62.09</v>
      </c>
      <c r="AG150" s="79">
        <v>64.0</v>
      </c>
      <c r="AH150" s="79">
        <v>65.91</v>
      </c>
      <c r="AI150" s="79">
        <v>67.82</v>
      </c>
      <c r="AJ150" s="79">
        <v>69.73</v>
      </c>
      <c r="AK150" s="79">
        <v>71.63</v>
      </c>
      <c r="AL150" s="79">
        <v>73.54</v>
      </c>
      <c r="AM150" s="79">
        <v>75.45</v>
      </c>
      <c r="AN150" s="4"/>
    </row>
    <row r="151">
      <c r="A151" s="75" t="s">
        <v>347</v>
      </c>
      <c r="B151" s="4" t="s">
        <v>348</v>
      </c>
      <c r="C151" s="79">
        <v>1.75</v>
      </c>
      <c r="D151" s="79">
        <v>12.43</v>
      </c>
      <c r="E151" s="79">
        <v>12.79</v>
      </c>
      <c r="F151" s="79">
        <v>13.24</v>
      </c>
      <c r="G151" s="79">
        <v>13.69</v>
      </c>
      <c r="H151" s="79">
        <v>14.14</v>
      </c>
      <c r="I151" s="79">
        <v>14.59</v>
      </c>
      <c r="J151" s="79">
        <v>15.04</v>
      </c>
      <c r="K151" s="79">
        <v>15.49</v>
      </c>
      <c r="L151" s="79">
        <v>16.75</v>
      </c>
      <c r="M151" s="79">
        <v>18.55</v>
      </c>
      <c r="N151" s="79">
        <v>20.34</v>
      </c>
      <c r="O151" s="79">
        <v>22.14</v>
      </c>
      <c r="P151" s="79">
        <v>23.94</v>
      </c>
      <c r="Q151" s="79">
        <v>25.74</v>
      </c>
      <c r="R151" s="79">
        <v>27.53</v>
      </c>
      <c r="S151" s="79">
        <v>29.33</v>
      </c>
      <c r="T151" s="79">
        <v>31.13</v>
      </c>
      <c r="U151" s="79">
        <v>32.93</v>
      </c>
      <c r="V151" s="79">
        <v>34.73</v>
      </c>
      <c r="W151" s="79">
        <v>36.52</v>
      </c>
      <c r="X151" s="79">
        <v>38.32</v>
      </c>
      <c r="Y151" s="79">
        <v>40.12</v>
      </c>
      <c r="Z151" s="79">
        <v>41.92</v>
      </c>
      <c r="AA151" s="79">
        <v>43.71</v>
      </c>
      <c r="AB151" s="79">
        <v>45.51</v>
      </c>
      <c r="AC151" s="79">
        <v>47.31</v>
      </c>
      <c r="AD151" s="79">
        <v>49.11</v>
      </c>
      <c r="AE151" s="79">
        <v>50.9</v>
      </c>
      <c r="AF151" s="79">
        <v>52.7</v>
      </c>
      <c r="AG151" s="79">
        <v>54.5</v>
      </c>
      <c r="AH151" s="79">
        <v>56.3</v>
      </c>
      <c r="AI151" s="79">
        <v>58.1</v>
      </c>
      <c r="AJ151" s="79">
        <v>59.89</v>
      </c>
      <c r="AK151" s="79">
        <v>61.69</v>
      </c>
      <c r="AL151" s="79">
        <v>63.49</v>
      </c>
      <c r="AM151" s="79">
        <v>65.29</v>
      </c>
      <c r="AN151" s="4"/>
    </row>
    <row r="152">
      <c r="A152" s="75" t="s">
        <v>349</v>
      </c>
      <c r="B152" s="4" t="s">
        <v>350</v>
      </c>
      <c r="C152" s="79">
        <v>0.76</v>
      </c>
      <c r="D152" s="79">
        <v>13.17</v>
      </c>
      <c r="E152" s="79">
        <v>13.58</v>
      </c>
      <c r="F152" s="79">
        <v>14.09</v>
      </c>
      <c r="G152" s="79">
        <v>14.6</v>
      </c>
      <c r="H152" s="79">
        <v>15.11</v>
      </c>
      <c r="I152" s="79">
        <v>15.61</v>
      </c>
      <c r="J152" s="79">
        <v>16.12</v>
      </c>
      <c r="K152" s="79">
        <v>16.63</v>
      </c>
      <c r="L152" s="79">
        <v>18.06</v>
      </c>
      <c r="M152" s="79">
        <v>20.09</v>
      </c>
      <c r="N152" s="79">
        <v>22.13</v>
      </c>
      <c r="O152" s="79">
        <v>24.16</v>
      </c>
      <c r="P152" s="79">
        <v>26.2</v>
      </c>
      <c r="Q152" s="79">
        <v>28.23</v>
      </c>
      <c r="R152" s="79">
        <v>30.27</v>
      </c>
      <c r="S152" s="79">
        <v>32.31</v>
      </c>
      <c r="T152" s="79">
        <v>34.34</v>
      </c>
      <c r="U152" s="79">
        <v>36.38</v>
      </c>
      <c r="V152" s="79">
        <v>38.41</v>
      </c>
      <c r="W152" s="79">
        <v>40.45</v>
      </c>
      <c r="X152" s="79">
        <v>42.48</v>
      </c>
      <c r="Y152" s="79">
        <v>44.52</v>
      </c>
      <c r="Z152" s="79">
        <v>46.56</v>
      </c>
      <c r="AA152" s="79">
        <v>48.59</v>
      </c>
      <c r="AB152" s="79">
        <v>50.63</v>
      </c>
      <c r="AC152" s="79">
        <v>52.66</v>
      </c>
      <c r="AD152" s="79">
        <v>54.7</v>
      </c>
      <c r="AE152" s="79">
        <v>56.73</v>
      </c>
      <c r="AF152" s="79">
        <v>58.77</v>
      </c>
      <c r="AG152" s="79">
        <v>60.81</v>
      </c>
      <c r="AH152" s="79">
        <v>62.84</v>
      </c>
      <c r="AI152" s="79">
        <v>64.88</v>
      </c>
      <c r="AJ152" s="79">
        <v>66.91</v>
      </c>
      <c r="AK152" s="79">
        <v>68.95</v>
      </c>
      <c r="AL152" s="79">
        <v>70.98</v>
      </c>
      <c r="AM152" s="79">
        <v>73.02</v>
      </c>
      <c r="AN152" s="4"/>
    </row>
    <row r="153">
      <c r="A153" s="75" t="s">
        <v>351</v>
      </c>
      <c r="B153" s="4" t="s">
        <v>352</v>
      </c>
      <c r="C153" s="79">
        <v>1.02</v>
      </c>
      <c r="D153" s="79">
        <v>15.39</v>
      </c>
      <c r="E153" s="79">
        <v>15.95</v>
      </c>
      <c r="F153" s="79">
        <v>16.65</v>
      </c>
      <c r="G153" s="79">
        <v>17.35</v>
      </c>
      <c r="H153" s="79">
        <v>18.05</v>
      </c>
      <c r="I153" s="79">
        <v>18.75</v>
      </c>
      <c r="J153" s="79">
        <v>19.45</v>
      </c>
      <c r="K153" s="79">
        <v>20.14</v>
      </c>
      <c r="L153" s="79">
        <v>22.1</v>
      </c>
      <c r="M153" s="79">
        <v>24.9</v>
      </c>
      <c r="N153" s="79">
        <v>27.69</v>
      </c>
      <c r="O153" s="79">
        <v>30.49</v>
      </c>
      <c r="P153" s="79">
        <v>33.28</v>
      </c>
      <c r="Q153" s="79">
        <v>36.08</v>
      </c>
      <c r="R153" s="79">
        <v>38.87</v>
      </c>
      <c r="S153" s="79">
        <v>41.67</v>
      </c>
      <c r="T153" s="79">
        <v>44.46</v>
      </c>
      <c r="U153" s="79">
        <v>47.26</v>
      </c>
      <c r="V153" s="79">
        <v>50.06</v>
      </c>
      <c r="W153" s="79">
        <v>52.85</v>
      </c>
      <c r="X153" s="79">
        <v>55.65</v>
      </c>
      <c r="Y153" s="79">
        <v>58.44</v>
      </c>
      <c r="Z153" s="79">
        <v>61.24</v>
      </c>
      <c r="AA153" s="79">
        <v>64.03</v>
      </c>
      <c r="AB153" s="79">
        <v>66.83</v>
      </c>
      <c r="AC153" s="79">
        <v>69.62</v>
      </c>
      <c r="AD153" s="79">
        <v>72.42</v>
      </c>
      <c r="AE153" s="79">
        <v>75.21</v>
      </c>
      <c r="AF153" s="79">
        <v>78.01</v>
      </c>
      <c r="AG153" s="79">
        <v>80.8</v>
      </c>
      <c r="AH153" s="79">
        <v>83.6</v>
      </c>
      <c r="AI153" s="79">
        <v>86.4</v>
      </c>
      <c r="AJ153" s="79">
        <v>89.19</v>
      </c>
      <c r="AK153" s="79">
        <v>91.99</v>
      </c>
      <c r="AL153" s="79">
        <v>94.78</v>
      </c>
      <c r="AM153" s="79">
        <v>97.58</v>
      </c>
      <c r="AN153" s="4"/>
    </row>
    <row r="154">
      <c r="A154" s="75" t="s">
        <v>353</v>
      </c>
      <c r="B154" s="4" t="s">
        <v>354</v>
      </c>
      <c r="C154" s="79">
        <v>1.59</v>
      </c>
      <c r="D154" s="79">
        <v>11.93</v>
      </c>
      <c r="E154" s="79">
        <v>13.17</v>
      </c>
      <c r="F154" s="79">
        <v>14.72</v>
      </c>
      <c r="G154" s="79">
        <v>16.27</v>
      </c>
      <c r="H154" s="79">
        <v>17.82</v>
      </c>
      <c r="I154" s="79">
        <v>19.37</v>
      </c>
      <c r="J154" s="79">
        <v>20.92</v>
      </c>
      <c r="K154" s="79">
        <v>22.47</v>
      </c>
      <c r="L154" s="79">
        <v>26.81</v>
      </c>
      <c r="M154" s="79">
        <v>33.01</v>
      </c>
      <c r="N154" s="79">
        <v>39.21</v>
      </c>
      <c r="O154" s="79">
        <v>45.4</v>
      </c>
      <c r="P154" s="79">
        <v>51.6</v>
      </c>
      <c r="Q154" s="79">
        <v>57.8</v>
      </c>
      <c r="R154" s="79">
        <v>64.0</v>
      </c>
      <c r="S154" s="79">
        <v>70.19</v>
      </c>
      <c r="T154" s="79">
        <v>76.39</v>
      </c>
      <c r="U154" s="79">
        <v>82.59</v>
      </c>
      <c r="V154" s="79">
        <v>88.79</v>
      </c>
      <c r="W154" s="79">
        <v>94.99</v>
      </c>
      <c r="X154" s="79">
        <v>101.18</v>
      </c>
      <c r="Y154" s="79">
        <v>107.38</v>
      </c>
      <c r="Z154" s="79">
        <v>113.58</v>
      </c>
      <c r="AA154" s="79">
        <v>119.78</v>
      </c>
      <c r="AB154" s="79">
        <v>125.97</v>
      </c>
      <c r="AC154" s="79">
        <v>132.17</v>
      </c>
      <c r="AD154" s="79">
        <v>139.75</v>
      </c>
      <c r="AE154" s="79">
        <v>144.57</v>
      </c>
      <c r="AF154" s="79">
        <v>150.77</v>
      </c>
      <c r="AG154" s="79">
        <v>156.96</v>
      </c>
      <c r="AH154" s="79">
        <v>163.16</v>
      </c>
      <c r="AI154" s="79">
        <v>169.36</v>
      </c>
      <c r="AJ154" s="79">
        <v>175.56</v>
      </c>
      <c r="AK154" s="79">
        <v>181.76</v>
      </c>
      <c r="AL154" s="79">
        <v>187.95</v>
      </c>
      <c r="AM154" s="79">
        <v>194.15</v>
      </c>
      <c r="AN154" s="4"/>
    </row>
    <row r="155">
      <c r="A155" s="75" t="s">
        <v>355</v>
      </c>
      <c r="B155" s="4" t="s">
        <v>356</v>
      </c>
      <c r="C155" s="79">
        <v>1.16</v>
      </c>
      <c r="D155" s="79">
        <v>17.23</v>
      </c>
      <c r="E155" s="79">
        <v>17.56</v>
      </c>
      <c r="F155" s="79">
        <v>17.98</v>
      </c>
      <c r="G155" s="79">
        <v>18.39</v>
      </c>
      <c r="H155" s="79">
        <v>18.8</v>
      </c>
      <c r="I155" s="79">
        <v>19.22</v>
      </c>
      <c r="J155" s="79">
        <v>19.63</v>
      </c>
      <c r="K155" s="79">
        <v>20.04</v>
      </c>
      <c r="L155" s="79">
        <v>21.2</v>
      </c>
      <c r="M155" s="79">
        <v>22.85</v>
      </c>
      <c r="N155" s="79">
        <v>24.51</v>
      </c>
      <c r="O155" s="79">
        <v>26.16</v>
      </c>
      <c r="P155" s="79">
        <v>27.81</v>
      </c>
      <c r="Q155" s="79">
        <v>29.46</v>
      </c>
      <c r="R155" s="79">
        <v>31.12</v>
      </c>
      <c r="S155" s="79">
        <v>32.77</v>
      </c>
      <c r="T155" s="79">
        <v>34.42</v>
      </c>
      <c r="U155" s="79">
        <v>36.08</v>
      </c>
      <c r="V155" s="79">
        <v>37.73</v>
      </c>
      <c r="W155" s="79">
        <v>39.38</v>
      </c>
      <c r="X155" s="79">
        <v>41.03</v>
      </c>
      <c r="Y155" s="79">
        <v>42.69</v>
      </c>
      <c r="Z155" s="79">
        <v>44.34</v>
      </c>
      <c r="AA155" s="79">
        <v>45.99</v>
      </c>
      <c r="AB155" s="79">
        <v>47.65</v>
      </c>
      <c r="AC155" s="79">
        <v>49.3</v>
      </c>
      <c r="AD155" s="79">
        <v>50.95</v>
      </c>
      <c r="AE155" s="79">
        <v>52.6</v>
      </c>
      <c r="AF155" s="79">
        <v>54.26</v>
      </c>
      <c r="AG155" s="79">
        <v>55.91</v>
      </c>
      <c r="AH155" s="79">
        <v>57.56</v>
      </c>
      <c r="AI155" s="79">
        <v>59.22</v>
      </c>
      <c r="AJ155" s="79">
        <v>60.87</v>
      </c>
      <c r="AK155" s="79">
        <v>62.52</v>
      </c>
      <c r="AL155" s="79">
        <v>64.17</v>
      </c>
      <c r="AM155" s="79">
        <v>65.83</v>
      </c>
      <c r="AN155" s="4"/>
    </row>
    <row r="156">
      <c r="A156" s="75" t="s">
        <v>357</v>
      </c>
      <c r="B156" s="4" t="s">
        <v>358</v>
      </c>
      <c r="C156" s="79">
        <v>0.18</v>
      </c>
      <c r="D156" s="79">
        <v>12.52</v>
      </c>
      <c r="E156" s="79">
        <v>12.97</v>
      </c>
      <c r="F156" s="79">
        <v>13.53</v>
      </c>
      <c r="G156" s="79">
        <v>14.08</v>
      </c>
      <c r="H156" s="79">
        <v>14.64</v>
      </c>
      <c r="I156" s="79">
        <v>15.2</v>
      </c>
      <c r="J156" s="79">
        <v>15.76</v>
      </c>
      <c r="K156" s="79">
        <v>16.32</v>
      </c>
      <c r="L156" s="79">
        <v>17.88</v>
      </c>
      <c r="M156" s="79">
        <v>20.11</v>
      </c>
      <c r="N156" s="79">
        <v>22.35</v>
      </c>
      <c r="O156" s="79">
        <v>24.58</v>
      </c>
      <c r="P156" s="79">
        <v>26.81</v>
      </c>
      <c r="Q156" s="79">
        <v>29.05</v>
      </c>
      <c r="R156" s="79">
        <v>31.28</v>
      </c>
      <c r="S156" s="79">
        <v>33.51</v>
      </c>
      <c r="T156" s="79">
        <v>35.75</v>
      </c>
      <c r="U156" s="79">
        <v>37.98</v>
      </c>
      <c r="V156" s="79">
        <v>40.21</v>
      </c>
      <c r="W156" s="79">
        <v>42.45</v>
      </c>
      <c r="X156" s="79">
        <v>44.68</v>
      </c>
      <c r="Y156" s="79">
        <v>46.91</v>
      </c>
      <c r="Z156" s="79">
        <v>49.15</v>
      </c>
      <c r="AA156" s="79">
        <v>51.38</v>
      </c>
      <c r="AB156" s="79">
        <v>53.61</v>
      </c>
      <c r="AC156" s="79">
        <v>55.85</v>
      </c>
      <c r="AD156" s="79">
        <v>58.08</v>
      </c>
      <c r="AE156" s="79">
        <v>60.31</v>
      </c>
      <c r="AF156" s="79">
        <v>62.55</v>
      </c>
      <c r="AG156" s="79">
        <v>64.78</v>
      </c>
      <c r="AH156" s="79">
        <v>67.01</v>
      </c>
      <c r="AI156" s="79">
        <v>69.25</v>
      </c>
      <c r="AJ156" s="79">
        <v>71.48</v>
      </c>
      <c r="AK156" s="79">
        <v>73.71</v>
      </c>
      <c r="AL156" s="79">
        <v>75.95</v>
      </c>
      <c r="AM156" s="79">
        <v>78.18</v>
      </c>
      <c r="AN156" s="4"/>
    </row>
    <row r="157">
      <c r="A157" s="75" t="s">
        <v>359</v>
      </c>
      <c r="B157" s="4" t="s">
        <v>360</v>
      </c>
      <c r="C157" s="79">
        <v>1.86</v>
      </c>
      <c r="D157" s="79">
        <v>8.42</v>
      </c>
      <c r="E157" s="79">
        <v>8.9</v>
      </c>
      <c r="F157" s="79">
        <v>9.51</v>
      </c>
      <c r="G157" s="79">
        <v>10.11</v>
      </c>
      <c r="H157" s="79">
        <v>10.71</v>
      </c>
      <c r="I157" s="79">
        <v>11.32</v>
      </c>
      <c r="J157" s="79">
        <v>11.92</v>
      </c>
      <c r="K157" s="79">
        <v>12.52</v>
      </c>
      <c r="L157" s="79">
        <v>14.22</v>
      </c>
      <c r="M157" s="79">
        <v>16.63</v>
      </c>
      <c r="N157" s="79">
        <v>19.05</v>
      </c>
      <c r="O157" s="79">
        <v>21.46</v>
      </c>
      <c r="P157" s="79">
        <v>23.87</v>
      </c>
      <c r="Q157" s="79">
        <v>26.29</v>
      </c>
      <c r="R157" s="79">
        <v>28.7</v>
      </c>
      <c r="S157" s="79">
        <v>31.12</v>
      </c>
      <c r="T157" s="79">
        <v>33.53</v>
      </c>
      <c r="U157" s="79">
        <v>35.95</v>
      </c>
      <c r="V157" s="79">
        <v>38.36</v>
      </c>
      <c r="W157" s="79">
        <v>40.78</v>
      </c>
      <c r="X157" s="79">
        <v>43.19</v>
      </c>
      <c r="Y157" s="79">
        <v>45.61</v>
      </c>
      <c r="Z157" s="79">
        <v>48.02</v>
      </c>
      <c r="AA157" s="79">
        <v>50.44</v>
      </c>
      <c r="AB157" s="79">
        <v>52.85</v>
      </c>
      <c r="AC157" s="79">
        <v>55.27</v>
      </c>
      <c r="AD157" s="79">
        <v>57.68</v>
      </c>
      <c r="AE157" s="79">
        <v>60.1</v>
      </c>
      <c r="AF157" s="79">
        <v>62.51</v>
      </c>
      <c r="AG157" s="79">
        <v>64.93</v>
      </c>
      <c r="AH157" s="79">
        <v>67.34</v>
      </c>
      <c r="AI157" s="79">
        <v>69.76</v>
      </c>
      <c r="AJ157" s="79">
        <v>72.17</v>
      </c>
      <c r="AK157" s="79">
        <v>74.59</v>
      </c>
      <c r="AL157" s="79">
        <v>77.0</v>
      </c>
      <c r="AM157" s="79">
        <v>79.42</v>
      </c>
      <c r="AN157" s="4"/>
    </row>
    <row r="158">
      <c r="A158" s="75" t="s">
        <v>361</v>
      </c>
      <c r="B158" s="4" t="s">
        <v>362</v>
      </c>
      <c r="C158" s="79">
        <v>1.75</v>
      </c>
      <c r="D158" s="79">
        <v>23.34</v>
      </c>
      <c r="E158" s="79">
        <v>23.41</v>
      </c>
      <c r="F158" s="79">
        <v>27.56</v>
      </c>
      <c r="G158" s="79">
        <v>27.65</v>
      </c>
      <c r="H158" s="79">
        <v>33.33</v>
      </c>
      <c r="I158" s="79">
        <v>33.42</v>
      </c>
      <c r="J158" s="79">
        <v>37.78</v>
      </c>
      <c r="K158" s="79">
        <v>37.86</v>
      </c>
      <c r="L158" s="79">
        <v>47.13</v>
      </c>
      <c r="M158" s="79">
        <v>56.69</v>
      </c>
      <c r="N158" s="79">
        <v>66.43</v>
      </c>
      <c r="O158" s="79">
        <v>76.35</v>
      </c>
      <c r="P158" s="79">
        <v>86.47</v>
      </c>
      <c r="Q158" s="79">
        <v>96.78</v>
      </c>
      <c r="R158" s="79">
        <v>107.3</v>
      </c>
      <c r="S158" s="79">
        <v>118.01</v>
      </c>
      <c r="T158" s="79">
        <v>128.94</v>
      </c>
      <c r="U158" s="79">
        <v>140.07</v>
      </c>
      <c r="V158" s="79">
        <v>151.42</v>
      </c>
      <c r="W158" s="79">
        <v>162.99</v>
      </c>
      <c r="X158" s="79">
        <v>174.79</v>
      </c>
      <c r="Y158" s="79">
        <v>186.81</v>
      </c>
      <c r="Z158" s="79">
        <v>199.07</v>
      </c>
      <c r="AA158" s="79">
        <v>211.57</v>
      </c>
      <c r="AB158" s="79">
        <v>224.31</v>
      </c>
      <c r="AC158" s="79">
        <v>237.29</v>
      </c>
      <c r="AD158" s="79">
        <v>250.53</v>
      </c>
      <c r="AE158" s="79">
        <v>264.03</v>
      </c>
      <c r="AF158" s="79">
        <v>277.79</v>
      </c>
      <c r="AG158" s="79">
        <v>291.82</v>
      </c>
      <c r="AH158" s="79">
        <v>306.12</v>
      </c>
      <c r="AI158" s="79">
        <v>320.71</v>
      </c>
      <c r="AJ158" s="79">
        <v>335.57</v>
      </c>
      <c r="AK158" s="79">
        <v>350.73</v>
      </c>
      <c r="AL158" s="79">
        <v>366.18</v>
      </c>
      <c r="AM158" s="79">
        <v>381.94</v>
      </c>
      <c r="AN158" s="4"/>
    </row>
    <row r="159">
      <c r="A159" s="75" t="s">
        <v>363</v>
      </c>
      <c r="B159" s="4" t="s">
        <v>364</v>
      </c>
      <c r="C159" s="79">
        <v>1.29</v>
      </c>
      <c r="D159" s="79">
        <v>15.41</v>
      </c>
      <c r="E159" s="79">
        <v>15.98</v>
      </c>
      <c r="F159" s="79">
        <v>16.69</v>
      </c>
      <c r="G159" s="79">
        <v>17.41</v>
      </c>
      <c r="H159" s="79">
        <v>18.12</v>
      </c>
      <c r="I159" s="79">
        <v>18.84</v>
      </c>
      <c r="J159" s="79">
        <v>19.55</v>
      </c>
      <c r="K159" s="79">
        <v>20.27</v>
      </c>
      <c r="L159" s="79">
        <v>22.27</v>
      </c>
      <c r="M159" s="79">
        <v>25.13</v>
      </c>
      <c r="N159" s="79">
        <v>27.99</v>
      </c>
      <c r="O159" s="79">
        <v>30.85</v>
      </c>
      <c r="P159" s="79">
        <v>33.71</v>
      </c>
      <c r="Q159" s="79">
        <v>36.57</v>
      </c>
      <c r="R159" s="79">
        <v>39.43</v>
      </c>
      <c r="S159" s="79">
        <v>42.29</v>
      </c>
      <c r="T159" s="79">
        <v>45.15</v>
      </c>
      <c r="U159" s="79">
        <v>48.01</v>
      </c>
      <c r="V159" s="79">
        <v>50.87</v>
      </c>
      <c r="W159" s="79">
        <v>53.73</v>
      </c>
      <c r="X159" s="79">
        <v>56.59</v>
      </c>
      <c r="Y159" s="79">
        <v>59.45</v>
      </c>
      <c r="Z159" s="79">
        <v>62.31</v>
      </c>
      <c r="AA159" s="79">
        <v>65.17</v>
      </c>
      <c r="AB159" s="79">
        <v>68.03</v>
      </c>
      <c r="AC159" s="79">
        <v>70.89</v>
      </c>
      <c r="AD159" s="79">
        <v>73.75</v>
      </c>
      <c r="AE159" s="79">
        <v>76.61</v>
      </c>
      <c r="AF159" s="79">
        <v>79.47</v>
      </c>
      <c r="AG159" s="79">
        <v>82.33</v>
      </c>
      <c r="AH159" s="79">
        <v>85.19</v>
      </c>
      <c r="AI159" s="79">
        <v>88.05</v>
      </c>
      <c r="AJ159" s="79">
        <v>90.91</v>
      </c>
      <c r="AK159" s="79">
        <v>93.77</v>
      </c>
      <c r="AL159" s="79">
        <v>96.63</v>
      </c>
      <c r="AM159" s="79">
        <v>99.49</v>
      </c>
      <c r="AN159" s="4"/>
    </row>
    <row r="160">
      <c r="A160" s="75" t="s">
        <v>365</v>
      </c>
      <c r="B160" s="4" t="s">
        <v>366</v>
      </c>
      <c r="C160" s="79">
        <v>0.39</v>
      </c>
      <c r="D160" s="79">
        <v>12.51</v>
      </c>
      <c r="E160" s="79">
        <v>12.94</v>
      </c>
      <c r="F160" s="79">
        <v>13.48</v>
      </c>
      <c r="G160" s="79">
        <v>14.02</v>
      </c>
      <c r="H160" s="79">
        <v>14.56</v>
      </c>
      <c r="I160" s="79">
        <v>15.1</v>
      </c>
      <c r="J160" s="79">
        <v>15.64</v>
      </c>
      <c r="K160" s="79">
        <v>16.18</v>
      </c>
      <c r="L160" s="79">
        <v>17.7</v>
      </c>
      <c r="M160" s="79">
        <v>19.86</v>
      </c>
      <c r="N160" s="79">
        <v>22.02</v>
      </c>
      <c r="O160" s="79">
        <v>24.18</v>
      </c>
      <c r="P160" s="79">
        <v>26.34</v>
      </c>
      <c r="Q160" s="79">
        <v>28.51</v>
      </c>
      <c r="R160" s="79">
        <v>30.67</v>
      </c>
      <c r="S160" s="79">
        <v>32.83</v>
      </c>
      <c r="T160" s="79">
        <v>34.99</v>
      </c>
      <c r="U160" s="79">
        <v>37.15</v>
      </c>
      <c r="V160" s="79">
        <v>39.32</v>
      </c>
      <c r="W160" s="79">
        <v>41.48</v>
      </c>
      <c r="X160" s="79">
        <v>43.64</v>
      </c>
      <c r="Y160" s="79">
        <v>45.8</v>
      </c>
      <c r="Z160" s="79">
        <v>47.96</v>
      </c>
      <c r="AA160" s="79">
        <v>50.13</v>
      </c>
      <c r="AB160" s="79">
        <v>52.29</v>
      </c>
      <c r="AC160" s="79">
        <v>54.45</v>
      </c>
      <c r="AD160" s="79">
        <v>56.61</v>
      </c>
      <c r="AE160" s="79">
        <v>58.78</v>
      </c>
      <c r="AF160" s="79">
        <v>60.94</v>
      </c>
      <c r="AG160" s="79">
        <v>63.1</v>
      </c>
      <c r="AH160" s="79">
        <v>65.26</v>
      </c>
      <c r="AI160" s="79">
        <v>67.42</v>
      </c>
      <c r="AJ160" s="79">
        <v>69.59</v>
      </c>
      <c r="AK160" s="79">
        <v>71.75</v>
      </c>
      <c r="AL160" s="79">
        <v>73.91</v>
      </c>
      <c r="AM160" s="79">
        <v>76.07</v>
      </c>
      <c r="AN160" s="4"/>
    </row>
    <row r="161">
      <c r="A161" s="75" t="s">
        <v>367</v>
      </c>
      <c r="B161" s="4" t="s">
        <v>368</v>
      </c>
      <c r="C161" s="79">
        <v>1.75</v>
      </c>
      <c r="D161" s="79">
        <v>23.34</v>
      </c>
      <c r="E161" s="79">
        <v>23.41</v>
      </c>
      <c r="F161" s="79">
        <v>27.56</v>
      </c>
      <c r="G161" s="79">
        <v>27.65</v>
      </c>
      <c r="H161" s="79">
        <v>33.33</v>
      </c>
      <c r="I161" s="79">
        <v>33.42</v>
      </c>
      <c r="J161" s="79">
        <v>37.78</v>
      </c>
      <c r="K161" s="79">
        <v>37.86</v>
      </c>
      <c r="L161" s="79">
        <v>47.13</v>
      </c>
      <c r="M161" s="79">
        <v>56.69</v>
      </c>
      <c r="N161" s="79">
        <v>66.43</v>
      </c>
      <c r="O161" s="79">
        <v>76.35</v>
      </c>
      <c r="P161" s="79">
        <v>86.47</v>
      </c>
      <c r="Q161" s="79">
        <v>96.78</v>
      </c>
      <c r="R161" s="79">
        <v>107.3</v>
      </c>
      <c r="S161" s="79">
        <v>118.01</v>
      </c>
      <c r="T161" s="79">
        <v>128.94</v>
      </c>
      <c r="U161" s="79">
        <v>140.07</v>
      </c>
      <c r="V161" s="79">
        <v>151.42</v>
      </c>
      <c r="W161" s="79">
        <v>162.99</v>
      </c>
      <c r="X161" s="79">
        <v>174.79</v>
      </c>
      <c r="Y161" s="79">
        <v>186.81</v>
      </c>
      <c r="Z161" s="79">
        <v>199.07</v>
      </c>
      <c r="AA161" s="79">
        <v>211.57</v>
      </c>
      <c r="AB161" s="79">
        <v>224.31</v>
      </c>
      <c r="AC161" s="79">
        <v>237.29</v>
      </c>
      <c r="AD161" s="79">
        <v>250.53</v>
      </c>
      <c r="AE161" s="79">
        <v>264.03</v>
      </c>
      <c r="AF161" s="79">
        <v>277.79</v>
      </c>
      <c r="AG161" s="79">
        <v>291.82</v>
      </c>
      <c r="AH161" s="79">
        <v>306.12</v>
      </c>
      <c r="AI161" s="79">
        <v>320.71</v>
      </c>
      <c r="AJ161" s="79">
        <v>335.57</v>
      </c>
      <c r="AK161" s="79">
        <v>350.73</v>
      </c>
      <c r="AL161" s="79">
        <v>366.18</v>
      </c>
      <c r="AM161" s="79">
        <v>381.94</v>
      </c>
      <c r="AN161" s="4"/>
    </row>
    <row r="162">
      <c r="A162" s="75" t="s">
        <v>369</v>
      </c>
      <c r="B162" s="4" t="s">
        <v>370</v>
      </c>
      <c r="C162" s="79">
        <v>1.61</v>
      </c>
      <c r="D162" s="79">
        <v>15.37</v>
      </c>
      <c r="E162" s="79">
        <v>15.92</v>
      </c>
      <c r="F162" s="79">
        <v>16.59</v>
      </c>
      <c r="G162" s="79">
        <v>17.27</v>
      </c>
      <c r="H162" s="79">
        <v>17.94</v>
      </c>
      <c r="I162" s="79">
        <v>18.62</v>
      </c>
      <c r="J162" s="79">
        <v>19.3</v>
      </c>
      <c r="K162" s="79">
        <v>19.97</v>
      </c>
      <c r="L162" s="79">
        <v>21.87</v>
      </c>
      <c r="M162" s="79">
        <v>24.57</v>
      </c>
      <c r="N162" s="79">
        <v>27.28</v>
      </c>
      <c r="O162" s="79">
        <v>29.99</v>
      </c>
      <c r="P162" s="79">
        <v>32.69</v>
      </c>
      <c r="Q162" s="79">
        <v>35.4</v>
      </c>
      <c r="R162" s="79">
        <v>38.1</v>
      </c>
      <c r="S162" s="79">
        <v>40.81</v>
      </c>
      <c r="T162" s="79">
        <v>43.51</v>
      </c>
      <c r="U162" s="79">
        <v>46.22</v>
      </c>
      <c r="V162" s="79">
        <v>48.93</v>
      </c>
      <c r="W162" s="79">
        <v>51.63</v>
      </c>
      <c r="X162" s="79">
        <v>54.34</v>
      </c>
      <c r="Y162" s="79">
        <v>57.04</v>
      </c>
      <c r="Z162" s="79">
        <v>59.75</v>
      </c>
      <c r="AA162" s="79">
        <v>62.45</v>
      </c>
      <c r="AB162" s="79">
        <v>65.16</v>
      </c>
      <c r="AC162" s="79">
        <v>67.87</v>
      </c>
      <c r="AD162" s="79">
        <v>70.57</v>
      </c>
      <c r="AE162" s="79">
        <v>73.28</v>
      </c>
      <c r="AF162" s="79">
        <v>75.98</v>
      </c>
      <c r="AG162" s="79">
        <v>78.69</v>
      </c>
      <c r="AH162" s="79">
        <v>81.39</v>
      </c>
      <c r="AI162" s="79">
        <v>84.1</v>
      </c>
      <c r="AJ162" s="79">
        <v>86.81</v>
      </c>
      <c r="AK162" s="79">
        <v>89.51</v>
      </c>
      <c r="AL162" s="79">
        <v>92.22</v>
      </c>
      <c r="AM162" s="79">
        <v>94.92</v>
      </c>
      <c r="AN162" s="4"/>
    </row>
    <row r="163">
      <c r="A163" s="75" t="s">
        <v>371</v>
      </c>
      <c r="B163" s="4" t="s">
        <v>372</v>
      </c>
      <c r="C163" s="79">
        <v>1.44</v>
      </c>
      <c r="D163" s="79">
        <v>15.26</v>
      </c>
      <c r="E163" s="79">
        <v>15.69</v>
      </c>
      <c r="F163" s="79">
        <v>16.23</v>
      </c>
      <c r="G163" s="79">
        <v>16.77</v>
      </c>
      <c r="H163" s="79">
        <v>17.31</v>
      </c>
      <c r="I163" s="79">
        <v>17.85</v>
      </c>
      <c r="J163" s="79">
        <v>18.39</v>
      </c>
      <c r="K163" s="79">
        <v>18.92</v>
      </c>
      <c r="L163" s="79">
        <v>20.43</v>
      </c>
      <c r="M163" s="79">
        <v>22.58</v>
      </c>
      <c r="N163" s="79">
        <v>24.74</v>
      </c>
      <c r="O163" s="79">
        <v>26.89</v>
      </c>
      <c r="P163" s="79">
        <v>29.04</v>
      </c>
      <c r="Q163" s="79">
        <v>31.19</v>
      </c>
      <c r="R163" s="79">
        <v>33.35</v>
      </c>
      <c r="S163" s="79">
        <v>35.5</v>
      </c>
      <c r="T163" s="79">
        <v>37.65</v>
      </c>
      <c r="U163" s="79">
        <v>39.81</v>
      </c>
      <c r="V163" s="79">
        <v>41.96</v>
      </c>
      <c r="W163" s="79">
        <v>44.11</v>
      </c>
      <c r="X163" s="79">
        <v>46.27</v>
      </c>
      <c r="Y163" s="79">
        <v>48.42</v>
      </c>
      <c r="Z163" s="79">
        <v>50.57</v>
      </c>
      <c r="AA163" s="79">
        <v>52.72</v>
      </c>
      <c r="AB163" s="79">
        <v>54.88</v>
      </c>
      <c r="AC163" s="79">
        <v>57.03</v>
      </c>
      <c r="AD163" s="79">
        <v>59.18</v>
      </c>
      <c r="AE163" s="79">
        <v>61.34</v>
      </c>
      <c r="AF163" s="79">
        <v>63.49</v>
      </c>
      <c r="AG163" s="79">
        <v>65.64</v>
      </c>
      <c r="AH163" s="79">
        <v>67.79</v>
      </c>
      <c r="AI163" s="79">
        <v>69.95</v>
      </c>
      <c r="AJ163" s="79">
        <v>72.1</v>
      </c>
      <c r="AK163" s="79">
        <v>74.25</v>
      </c>
      <c r="AL163" s="79">
        <v>76.41</v>
      </c>
      <c r="AM163" s="79">
        <v>78.56</v>
      </c>
      <c r="AN163" s="4"/>
    </row>
    <row r="164">
      <c r="A164" s="75" t="s">
        <v>373</v>
      </c>
      <c r="B164" s="4" t="s">
        <v>374</v>
      </c>
      <c r="C164" s="4"/>
      <c r="D164" s="79">
        <v>8.24</v>
      </c>
      <c r="E164" s="79">
        <v>8.33</v>
      </c>
      <c r="F164" s="79">
        <v>8.44</v>
      </c>
      <c r="G164" s="79">
        <v>8.55</v>
      </c>
      <c r="H164" s="79">
        <v>8.65</v>
      </c>
      <c r="I164" s="79">
        <v>8.76</v>
      </c>
      <c r="J164" s="79">
        <v>8.87</v>
      </c>
      <c r="K164" s="79">
        <v>8.98</v>
      </c>
      <c r="L164" s="79">
        <v>9.28</v>
      </c>
      <c r="M164" s="79">
        <v>12.07</v>
      </c>
      <c r="N164" s="79">
        <v>12.51</v>
      </c>
      <c r="O164" s="79">
        <v>12.94</v>
      </c>
      <c r="P164" s="79">
        <v>13.38</v>
      </c>
      <c r="Q164" s="79">
        <v>13.81</v>
      </c>
      <c r="R164" s="79">
        <v>14.25</v>
      </c>
      <c r="S164" s="79">
        <v>14.68</v>
      </c>
      <c r="T164" s="79">
        <v>19.38</v>
      </c>
      <c r="U164" s="79">
        <v>19.82</v>
      </c>
      <c r="V164" s="79">
        <v>20.25</v>
      </c>
      <c r="W164" s="79">
        <v>20.68</v>
      </c>
      <c r="X164" s="79">
        <v>21.12</v>
      </c>
      <c r="Y164" s="79">
        <v>21.55</v>
      </c>
      <c r="Z164" s="79">
        <v>21.99</v>
      </c>
      <c r="AA164" s="79">
        <v>22.42</v>
      </c>
      <c r="AB164" s="79">
        <v>22.86</v>
      </c>
      <c r="AC164" s="79">
        <v>23.29</v>
      </c>
      <c r="AD164" s="79">
        <v>23.73</v>
      </c>
      <c r="AE164" s="79">
        <v>24.16</v>
      </c>
      <c r="AF164" s="79">
        <v>24.59</v>
      </c>
      <c r="AG164" s="79">
        <v>25.03</v>
      </c>
      <c r="AH164" s="79">
        <v>25.46</v>
      </c>
      <c r="AI164" s="79">
        <v>25.9</v>
      </c>
      <c r="AJ164" s="79">
        <v>26.33</v>
      </c>
      <c r="AK164" s="79">
        <v>26.77</v>
      </c>
      <c r="AL164" s="79">
        <v>27.2</v>
      </c>
      <c r="AM164" s="79">
        <v>27.64</v>
      </c>
      <c r="AN164" s="4"/>
    </row>
    <row r="165">
      <c r="A165" s="75" t="s">
        <v>375</v>
      </c>
      <c r="B165" s="4" t="s">
        <v>376</v>
      </c>
      <c r="C165" s="79">
        <v>1.75</v>
      </c>
      <c r="D165" s="79">
        <v>12.47</v>
      </c>
      <c r="E165" s="79">
        <v>12.87</v>
      </c>
      <c r="F165" s="79">
        <v>13.36</v>
      </c>
      <c r="G165" s="79">
        <v>13.86</v>
      </c>
      <c r="H165" s="79">
        <v>14.35</v>
      </c>
      <c r="I165" s="79">
        <v>14.85</v>
      </c>
      <c r="J165" s="79">
        <v>15.34</v>
      </c>
      <c r="K165" s="79">
        <v>15.84</v>
      </c>
      <c r="L165" s="79">
        <v>17.22</v>
      </c>
      <c r="M165" s="79">
        <v>19.2</v>
      </c>
      <c r="N165" s="79">
        <v>21.18</v>
      </c>
      <c r="O165" s="79">
        <v>23.16</v>
      </c>
      <c r="P165" s="79">
        <v>25.14</v>
      </c>
      <c r="Q165" s="79">
        <v>27.12</v>
      </c>
      <c r="R165" s="79">
        <v>29.1</v>
      </c>
      <c r="S165" s="79">
        <v>31.08</v>
      </c>
      <c r="T165" s="79">
        <v>33.06</v>
      </c>
      <c r="U165" s="79">
        <v>35.03</v>
      </c>
      <c r="V165" s="79">
        <v>37.01</v>
      </c>
      <c r="W165" s="79">
        <v>38.99</v>
      </c>
      <c r="X165" s="79">
        <v>40.97</v>
      </c>
      <c r="Y165" s="79">
        <v>42.95</v>
      </c>
      <c r="Z165" s="79">
        <v>44.93</v>
      </c>
      <c r="AA165" s="79">
        <v>46.91</v>
      </c>
      <c r="AB165" s="79">
        <v>48.89</v>
      </c>
      <c r="AC165" s="79">
        <v>50.87</v>
      </c>
      <c r="AD165" s="79">
        <v>52.85</v>
      </c>
      <c r="AE165" s="79">
        <v>54.83</v>
      </c>
      <c r="AF165" s="79">
        <v>56.81</v>
      </c>
      <c r="AG165" s="79">
        <v>58.79</v>
      </c>
      <c r="AH165" s="79">
        <v>60.77</v>
      </c>
      <c r="AI165" s="79">
        <v>62.74</v>
      </c>
      <c r="AJ165" s="79">
        <v>64.72</v>
      </c>
      <c r="AK165" s="79">
        <v>66.7</v>
      </c>
      <c r="AL165" s="79">
        <v>68.68</v>
      </c>
      <c r="AM165" s="79">
        <v>70.66</v>
      </c>
      <c r="AN165" s="4"/>
    </row>
    <row r="166">
      <c r="A166" s="75" t="s">
        <v>377</v>
      </c>
      <c r="B166" s="4" t="s">
        <v>378</v>
      </c>
      <c r="C166" s="79">
        <v>1.75</v>
      </c>
      <c r="D166" s="79">
        <v>12.48</v>
      </c>
      <c r="E166" s="79">
        <v>12.89</v>
      </c>
      <c r="F166" s="79">
        <v>13.4</v>
      </c>
      <c r="G166" s="79">
        <v>13.91</v>
      </c>
      <c r="H166" s="79">
        <v>14.42</v>
      </c>
      <c r="I166" s="79">
        <v>14.92</v>
      </c>
      <c r="J166" s="79">
        <v>15.43</v>
      </c>
      <c r="K166" s="79">
        <v>15.94</v>
      </c>
      <c r="L166" s="79">
        <v>17.37</v>
      </c>
      <c r="M166" s="79">
        <v>19.4</v>
      </c>
      <c r="N166" s="79">
        <v>21.44</v>
      </c>
      <c r="O166" s="79">
        <v>23.47</v>
      </c>
      <c r="P166" s="79">
        <v>25.51</v>
      </c>
      <c r="Q166" s="79">
        <v>27.55</v>
      </c>
      <c r="R166" s="79">
        <v>29.58</v>
      </c>
      <c r="S166" s="79">
        <v>31.62</v>
      </c>
      <c r="T166" s="79">
        <v>33.65</v>
      </c>
      <c r="U166" s="79">
        <v>35.69</v>
      </c>
      <c r="V166" s="79">
        <v>37.72</v>
      </c>
      <c r="W166" s="79">
        <v>39.76</v>
      </c>
      <c r="X166" s="79">
        <v>41.79</v>
      </c>
      <c r="Y166" s="79">
        <v>43.83</v>
      </c>
      <c r="Z166" s="79">
        <v>45.87</v>
      </c>
      <c r="AA166" s="79">
        <v>47.9</v>
      </c>
      <c r="AB166" s="79">
        <v>49.94</v>
      </c>
      <c r="AC166" s="79">
        <v>51.97</v>
      </c>
      <c r="AD166" s="79">
        <v>54.01</v>
      </c>
      <c r="AE166" s="79">
        <v>56.04</v>
      </c>
      <c r="AF166" s="79">
        <v>58.08</v>
      </c>
      <c r="AG166" s="79">
        <v>60.12</v>
      </c>
      <c r="AH166" s="79">
        <v>62.15</v>
      </c>
      <c r="AI166" s="79">
        <v>64.19</v>
      </c>
      <c r="AJ166" s="79">
        <v>66.22</v>
      </c>
      <c r="AK166" s="79">
        <v>68.26</v>
      </c>
      <c r="AL166" s="79">
        <v>70.29</v>
      </c>
      <c r="AM166" s="79">
        <v>72.33</v>
      </c>
      <c r="AN166" s="4"/>
    </row>
    <row r="167">
      <c r="A167" s="75" t="s">
        <v>379</v>
      </c>
      <c r="B167" s="4" t="s">
        <v>380</v>
      </c>
      <c r="C167" s="79">
        <v>1.75</v>
      </c>
      <c r="D167" s="79">
        <v>14.87</v>
      </c>
      <c r="E167" s="79">
        <v>15.6</v>
      </c>
      <c r="F167" s="79">
        <v>16.51</v>
      </c>
      <c r="G167" s="79">
        <v>17.43</v>
      </c>
      <c r="H167" s="79">
        <v>18.34</v>
      </c>
      <c r="I167" s="79">
        <v>19.25</v>
      </c>
      <c r="J167" s="79">
        <v>20.16</v>
      </c>
      <c r="K167" s="79">
        <v>21.08</v>
      </c>
      <c r="L167" s="79">
        <v>23.63</v>
      </c>
      <c r="M167" s="79">
        <v>27.28</v>
      </c>
      <c r="N167" s="79">
        <v>30.93</v>
      </c>
      <c r="O167" s="79">
        <v>34.57</v>
      </c>
      <c r="P167" s="79">
        <v>38.22</v>
      </c>
      <c r="Q167" s="79">
        <v>41.87</v>
      </c>
      <c r="R167" s="79">
        <v>45.52</v>
      </c>
      <c r="S167" s="79">
        <v>49.17</v>
      </c>
      <c r="T167" s="79">
        <v>52.82</v>
      </c>
      <c r="U167" s="79">
        <v>56.46</v>
      </c>
      <c r="V167" s="79">
        <v>60.11</v>
      </c>
      <c r="W167" s="79">
        <v>63.76</v>
      </c>
      <c r="X167" s="79">
        <v>67.41</v>
      </c>
      <c r="Y167" s="79">
        <v>71.06</v>
      </c>
      <c r="Z167" s="79">
        <v>74.71</v>
      </c>
      <c r="AA167" s="79">
        <v>78.35</v>
      </c>
      <c r="AB167" s="79">
        <v>82.0</v>
      </c>
      <c r="AC167" s="79">
        <v>85.65</v>
      </c>
      <c r="AD167" s="79">
        <v>90.13</v>
      </c>
      <c r="AE167" s="79">
        <v>92.95</v>
      </c>
      <c r="AF167" s="79">
        <v>96.6</v>
      </c>
      <c r="AG167" s="79">
        <v>100.24</v>
      </c>
      <c r="AH167" s="79">
        <v>103.89</v>
      </c>
      <c r="AI167" s="79">
        <v>107.54</v>
      </c>
      <c r="AJ167" s="79">
        <v>111.19</v>
      </c>
      <c r="AK167" s="79">
        <v>114.84</v>
      </c>
      <c r="AL167" s="79">
        <v>118.49</v>
      </c>
      <c r="AM167" s="79">
        <v>122.13</v>
      </c>
      <c r="AN167" s="4"/>
    </row>
    <row r="168">
      <c r="A168" s="75" t="s">
        <v>381</v>
      </c>
      <c r="B168" s="4" t="s">
        <v>382</v>
      </c>
      <c r="C168" s="79">
        <v>1.16</v>
      </c>
      <c r="D168" s="79">
        <v>14.02</v>
      </c>
      <c r="E168" s="79">
        <v>14.58</v>
      </c>
      <c r="F168" s="79">
        <v>15.29</v>
      </c>
      <c r="G168" s="79">
        <v>15.99</v>
      </c>
      <c r="H168" s="79">
        <v>16.7</v>
      </c>
      <c r="I168" s="79">
        <v>17.4</v>
      </c>
      <c r="J168" s="79">
        <v>18.11</v>
      </c>
      <c r="K168" s="79">
        <v>18.82</v>
      </c>
      <c r="L168" s="79">
        <v>20.79</v>
      </c>
      <c r="M168" s="79">
        <v>23.61</v>
      </c>
      <c r="N168" s="79">
        <v>26.43</v>
      </c>
      <c r="O168" s="79">
        <v>29.26</v>
      </c>
      <c r="P168" s="79">
        <v>32.08</v>
      </c>
      <c r="Q168" s="79">
        <v>34.9</v>
      </c>
      <c r="R168" s="79">
        <v>37.72</v>
      </c>
      <c r="S168" s="79">
        <v>40.54</v>
      </c>
      <c r="T168" s="79">
        <v>43.37</v>
      </c>
      <c r="U168" s="79">
        <v>46.19</v>
      </c>
      <c r="V168" s="79">
        <v>49.01</v>
      </c>
      <c r="W168" s="79">
        <v>51.83</v>
      </c>
      <c r="X168" s="79">
        <v>54.65</v>
      </c>
      <c r="Y168" s="79">
        <v>57.47</v>
      </c>
      <c r="Z168" s="79">
        <v>60.3</v>
      </c>
      <c r="AA168" s="79">
        <v>63.12</v>
      </c>
      <c r="AB168" s="79">
        <v>65.94</v>
      </c>
      <c r="AC168" s="79">
        <v>68.76</v>
      </c>
      <c r="AD168" s="79">
        <v>71.58</v>
      </c>
      <c r="AE168" s="79">
        <v>74.41</v>
      </c>
      <c r="AF168" s="79">
        <v>77.23</v>
      </c>
      <c r="AG168" s="79">
        <v>80.05</v>
      </c>
      <c r="AH168" s="79">
        <v>82.87</v>
      </c>
      <c r="AI168" s="79">
        <v>85.69</v>
      </c>
      <c r="AJ168" s="79">
        <v>88.51</v>
      </c>
      <c r="AK168" s="79">
        <v>91.34</v>
      </c>
      <c r="AL168" s="79">
        <v>94.16</v>
      </c>
      <c r="AM168" s="79">
        <v>96.98</v>
      </c>
      <c r="AN168" s="4"/>
    </row>
    <row r="169">
      <c r="A169" s="75" t="s">
        <v>383</v>
      </c>
      <c r="B169" s="4" t="s">
        <v>384</v>
      </c>
      <c r="C169" s="79">
        <v>1.75</v>
      </c>
      <c r="D169" s="79">
        <v>9.07</v>
      </c>
      <c r="E169" s="79">
        <v>9.51</v>
      </c>
      <c r="F169" s="79">
        <v>10.07</v>
      </c>
      <c r="G169" s="79">
        <v>10.62</v>
      </c>
      <c r="H169" s="79">
        <v>11.17</v>
      </c>
      <c r="I169" s="79">
        <v>11.73</v>
      </c>
      <c r="J169" s="79">
        <v>12.28</v>
      </c>
      <c r="K169" s="79">
        <v>12.84</v>
      </c>
      <c r="L169" s="79">
        <v>14.39</v>
      </c>
      <c r="M169" s="79">
        <v>16.6</v>
      </c>
      <c r="N169" s="79">
        <v>18.82</v>
      </c>
      <c r="O169" s="79">
        <v>21.04</v>
      </c>
      <c r="P169" s="79">
        <v>23.25</v>
      </c>
      <c r="Q169" s="79">
        <v>25.47</v>
      </c>
      <c r="R169" s="79">
        <v>27.68</v>
      </c>
      <c r="S169" s="79">
        <v>29.9</v>
      </c>
      <c r="T169" s="79">
        <v>32.12</v>
      </c>
      <c r="U169" s="79">
        <v>34.33</v>
      </c>
      <c r="V169" s="79">
        <v>36.55</v>
      </c>
      <c r="W169" s="79">
        <v>38.76</v>
      </c>
      <c r="X169" s="79">
        <v>40.98</v>
      </c>
      <c r="Y169" s="79">
        <v>43.2</v>
      </c>
      <c r="Z169" s="79">
        <v>45.41</v>
      </c>
      <c r="AA169" s="79">
        <v>47.63</v>
      </c>
      <c r="AB169" s="79">
        <v>49.85</v>
      </c>
      <c r="AC169" s="79">
        <v>52.06</v>
      </c>
      <c r="AD169" s="79">
        <v>54.28</v>
      </c>
      <c r="AE169" s="79">
        <v>56.49</v>
      </c>
      <c r="AF169" s="79">
        <v>58.71</v>
      </c>
      <c r="AG169" s="79">
        <v>60.93</v>
      </c>
      <c r="AH169" s="79">
        <v>63.14</v>
      </c>
      <c r="AI169" s="79">
        <v>65.36</v>
      </c>
      <c r="AJ169" s="79">
        <v>67.57</v>
      </c>
      <c r="AK169" s="79">
        <v>69.79</v>
      </c>
      <c r="AL169" s="79">
        <v>72.01</v>
      </c>
      <c r="AM169" s="79">
        <v>74.22</v>
      </c>
      <c r="AN169" s="4"/>
    </row>
    <row r="170">
      <c r="A170" s="75" t="s">
        <v>385</v>
      </c>
      <c r="B170" s="4" t="s">
        <v>40</v>
      </c>
      <c r="C170" s="79">
        <v>3.39</v>
      </c>
      <c r="D170" s="79">
        <v>9.83</v>
      </c>
      <c r="E170" s="79">
        <v>10.35</v>
      </c>
      <c r="F170" s="79">
        <v>11.0</v>
      </c>
      <c r="G170" s="79">
        <v>11.65</v>
      </c>
      <c r="H170" s="79">
        <v>12.3</v>
      </c>
      <c r="I170" s="79">
        <v>12.94</v>
      </c>
      <c r="J170" s="79">
        <v>13.59</v>
      </c>
      <c r="K170" s="79">
        <v>14.24</v>
      </c>
      <c r="L170" s="79">
        <v>16.05</v>
      </c>
      <c r="M170" s="79">
        <v>18.64</v>
      </c>
      <c r="N170" s="79">
        <v>21.23</v>
      </c>
      <c r="O170" s="79">
        <v>23.82</v>
      </c>
      <c r="P170" s="79">
        <v>26.41</v>
      </c>
      <c r="Q170" s="79">
        <v>29.01</v>
      </c>
      <c r="R170" s="79">
        <v>31.6</v>
      </c>
      <c r="S170" s="79">
        <v>34.19</v>
      </c>
      <c r="T170" s="79">
        <v>36.78</v>
      </c>
      <c r="U170" s="79">
        <v>39.37</v>
      </c>
      <c r="V170" s="79">
        <v>41.96</v>
      </c>
      <c r="W170" s="79">
        <v>44.55</v>
      </c>
      <c r="X170" s="79">
        <v>47.14</v>
      </c>
      <c r="Y170" s="79">
        <v>49.73</v>
      </c>
      <c r="Z170" s="79">
        <v>52.32</v>
      </c>
      <c r="AA170" s="79">
        <v>54.91</v>
      </c>
      <c r="AB170" s="79">
        <v>57.5</v>
      </c>
      <c r="AC170" s="79">
        <v>60.1</v>
      </c>
      <c r="AD170" s="79">
        <v>62.69</v>
      </c>
      <c r="AE170" s="79">
        <v>65.28</v>
      </c>
      <c r="AF170" s="79">
        <v>67.87</v>
      </c>
      <c r="AG170" s="79">
        <v>70.46</v>
      </c>
      <c r="AH170" s="79">
        <v>73.05</v>
      </c>
      <c r="AI170" s="79">
        <v>75.64</v>
      </c>
      <c r="AJ170" s="79">
        <v>78.23</v>
      </c>
      <c r="AK170" s="79">
        <v>80.82</v>
      </c>
      <c r="AL170" s="79">
        <v>83.41</v>
      </c>
      <c r="AM170" s="79">
        <v>86.0</v>
      </c>
      <c r="AN170" s="4"/>
    </row>
    <row r="171">
      <c r="A171" s="75" t="s">
        <v>386</v>
      </c>
      <c r="B171" s="4" t="s">
        <v>387</v>
      </c>
      <c r="C171" s="79">
        <v>0.66</v>
      </c>
      <c r="D171" s="79">
        <v>8.4</v>
      </c>
      <c r="E171" s="79">
        <v>8.86</v>
      </c>
      <c r="F171" s="79">
        <v>9.44</v>
      </c>
      <c r="G171" s="79">
        <v>10.02</v>
      </c>
      <c r="H171" s="79">
        <v>10.6</v>
      </c>
      <c r="I171" s="79">
        <v>11.18</v>
      </c>
      <c r="J171" s="79">
        <v>11.76</v>
      </c>
      <c r="K171" s="79">
        <v>12.34</v>
      </c>
      <c r="L171" s="79">
        <v>13.96</v>
      </c>
      <c r="M171" s="79">
        <v>16.28</v>
      </c>
      <c r="N171" s="79">
        <v>18.59</v>
      </c>
      <c r="O171" s="79">
        <v>20.91</v>
      </c>
      <c r="P171" s="79">
        <v>23.23</v>
      </c>
      <c r="Q171" s="79">
        <v>25.54</v>
      </c>
      <c r="R171" s="79">
        <v>27.86</v>
      </c>
      <c r="S171" s="79">
        <v>30.18</v>
      </c>
      <c r="T171" s="79">
        <v>32.5</v>
      </c>
      <c r="U171" s="79">
        <v>34.81</v>
      </c>
      <c r="V171" s="79">
        <v>37.13</v>
      </c>
      <c r="W171" s="79">
        <v>39.45</v>
      </c>
      <c r="X171" s="79">
        <v>41.76</v>
      </c>
      <c r="Y171" s="79">
        <v>44.08</v>
      </c>
      <c r="Z171" s="79">
        <v>46.4</v>
      </c>
      <c r="AA171" s="79">
        <v>48.71</v>
      </c>
      <c r="AB171" s="79">
        <v>51.03</v>
      </c>
      <c r="AC171" s="79">
        <v>53.35</v>
      </c>
      <c r="AD171" s="79">
        <v>55.66</v>
      </c>
      <c r="AE171" s="79">
        <v>57.98</v>
      </c>
      <c r="AF171" s="79">
        <v>60.3</v>
      </c>
      <c r="AG171" s="79">
        <v>62.62</v>
      </c>
      <c r="AH171" s="79">
        <v>64.93</v>
      </c>
      <c r="AI171" s="79">
        <v>67.25</v>
      </c>
      <c r="AJ171" s="79">
        <v>69.57</v>
      </c>
      <c r="AK171" s="79">
        <v>71.88</v>
      </c>
      <c r="AL171" s="79">
        <v>74.2</v>
      </c>
      <c r="AM171" s="79">
        <v>76.52</v>
      </c>
      <c r="AN171" s="4"/>
    </row>
    <row r="172">
      <c r="A172" s="75" t="s">
        <v>388</v>
      </c>
      <c r="B172" s="4" t="s">
        <v>389</v>
      </c>
      <c r="C172" s="79">
        <v>1.75</v>
      </c>
      <c r="D172" s="79">
        <v>9.21</v>
      </c>
      <c r="E172" s="79">
        <v>11.87</v>
      </c>
      <c r="F172" s="79">
        <v>15.2</v>
      </c>
      <c r="G172" s="79">
        <v>18.52</v>
      </c>
      <c r="H172" s="79">
        <v>21.84</v>
      </c>
      <c r="I172" s="79">
        <v>25.16</v>
      </c>
      <c r="J172" s="79">
        <v>28.49</v>
      </c>
      <c r="K172" s="79">
        <v>31.81</v>
      </c>
      <c r="L172" s="79">
        <v>41.11</v>
      </c>
      <c r="M172" s="79">
        <v>54.4</v>
      </c>
      <c r="N172" s="79">
        <v>67.69</v>
      </c>
      <c r="O172" s="79">
        <v>80.98</v>
      </c>
      <c r="P172" s="79">
        <v>94.27</v>
      </c>
      <c r="Q172" s="79">
        <v>107.56</v>
      </c>
      <c r="R172" s="79">
        <v>120.85</v>
      </c>
      <c r="S172" s="79">
        <v>134.14</v>
      </c>
      <c r="T172" s="79">
        <v>147.43</v>
      </c>
      <c r="U172" s="79">
        <v>160.72</v>
      </c>
      <c r="V172" s="79">
        <v>174.01</v>
      </c>
      <c r="W172" s="79">
        <v>187.3</v>
      </c>
      <c r="X172" s="79">
        <v>200.59</v>
      </c>
      <c r="Y172" s="79">
        <v>213.88</v>
      </c>
      <c r="Z172" s="79">
        <v>227.17</v>
      </c>
      <c r="AA172" s="79">
        <v>240.46</v>
      </c>
      <c r="AB172" s="79">
        <v>253.75</v>
      </c>
      <c r="AC172" s="79">
        <v>267.04</v>
      </c>
      <c r="AD172" s="79">
        <v>281.43</v>
      </c>
      <c r="AE172" s="79">
        <v>293.62</v>
      </c>
      <c r="AF172" s="79">
        <v>306.91</v>
      </c>
      <c r="AG172" s="79">
        <v>320.2</v>
      </c>
      <c r="AH172" s="79">
        <v>333.49</v>
      </c>
      <c r="AI172" s="79">
        <v>346.77</v>
      </c>
      <c r="AJ172" s="79">
        <v>360.06</v>
      </c>
      <c r="AK172" s="79">
        <v>373.35</v>
      </c>
      <c r="AL172" s="79">
        <v>386.64</v>
      </c>
      <c r="AM172" s="79">
        <v>399.93</v>
      </c>
      <c r="AN172" s="4"/>
    </row>
    <row r="173">
      <c r="A173" s="75" t="s">
        <v>390</v>
      </c>
      <c r="B173" s="4" t="s">
        <v>391</v>
      </c>
      <c r="C173" s="79">
        <v>4.22</v>
      </c>
      <c r="D173" s="79">
        <v>9.75</v>
      </c>
      <c r="E173" s="79">
        <v>11.52</v>
      </c>
      <c r="F173" s="79">
        <v>13.74</v>
      </c>
      <c r="G173" s="79">
        <v>15.95</v>
      </c>
      <c r="H173" s="79">
        <v>18.17</v>
      </c>
      <c r="I173" s="79">
        <v>20.39</v>
      </c>
      <c r="J173" s="79">
        <v>22.6</v>
      </c>
      <c r="K173" s="79">
        <v>24.82</v>
      </c>
      <c r="L173" s="79">
        <v>31.02</v>
      </c>
      <c r="M173" s="79">
        <v>39.89</v>
      </c>
      <c r="N173" s="79">
        <v>48.75</v>
      </c>
      <c r="O173" s="79">
        <v>57.61</v>
      </c>
      <c r="P173" s="79">
        <v>66.48</v>
      </c>
      <c r="Q173" s="79">
        <v>75.34</v>
      </c>
      <c r="R173" s="79">
        <v>84.2</v>
      </c>
      <c r="S173" s="79">
        <v>93.07</v>
      </c>
      <c r="T173" s="79">
        <v>101.93</v>
      </c>
      <c r="U173" s="79">
        <v>110.8</v>
      </c>
      <c r="V173" s="79">
        <v>119.66</v>
      </c>
      <c r="W173" s="79">
        <v>128.52</v>
      </c>
      <c r="X173" s="79">
        <v>137.39</v>
      </c>
      <c r="Y173" s="79">
        <v>146.25</v>
      </c>
      <c r="Z173" s="79">
        <v>155.11</v>
      </c>
      <c r="AA173" s="79">
        <v>163.98</v>
      </c>
      <c r="AB173" s="79">
        <v>172.84</v>
      </c>
      <c r="AC173" s="79">
        <v>181.7</v>
      </c>
      <c r="AD173" s="79">
        <v>191.82</v>
      </c>
      <c r="AE173" s="79">
        <v>199.43</v>
      </c>
      <c r="AF173" s="79">
        <v>208.29</v>
      </c>
      <c r="AG173" s="79">
        <v>217.16</v>
      </c>
      <c r="AH173" s="79">
        <v>226.02</v>
      </c>
      <c r="AI173" s="79">
        <v>234.89</v>
      </c>
      <c r="AJ173" s="79">
        <v>243.75</v>
      </c>
      <c r="AK173" s="79">
        <v>252.61</v>
      </c>
      <c r="AL173" s="79">
        <v>261.48</v>
      </c>
      <c r="AM173" s="79">
        <v>270.34</v>
      </c>
      <c r="AN173" s="4"/>
    </row>
    <row r="174">
      <c r="A174" s="75" t="s">
        <v>392</v>
      </c>
      <c r="B174" s="4" t="s">
        <v>393</v>
      </c>
      <c r="C174" s="79">
        <v>0.67</v>
      </c>
      <c r="D174" s="79">
        <v>9.99</v>
      </c>
      <c r="E174" s="79">
        <v>10.67</v>
      </c>
      <c r="F174" s="79">
        <v>11.52</v>
      </c>
      <c r="G174" s="79">
        <v>12.36</v>
      </c>
      <c r="H174" s="79">
        <v>13.21</v>
      </c>
      <c r="I174" s="79">
        <v>14.05</v>
      </c>
      <c r="J174" s="79">
        <v>14.9</v>
      </c>
      <c r="K174" s="79">
        <v>15.75</v>
      </c>
      <c r="L174" s="79">
        <v>18.11</v>
      </c>
      <c r="M174" s="79">
        <v>21.5</v>
      </c>
      <c r="N174" s="79">
        <v>24.88</v>
      </c>
      <c r="O174" s="79">
        <v>28.27</v>
      </c>
      <c r="P174" s="79">
        <v>31.65</v>
      </c>
      <c r="Q174" s="79">
        <v>35.03</v>
      </c>
      <c r="R174" s="79">
        <v>38.42</v>
      </c>
      <c r="S174" s="79">
        <v>41.8</v>
      </c>
      <c r="T174" s="79">
        <v>45.19</v>
      </c>
      <c r="U174" s="79">
        <v>48.57</v>
      </c>
      <c r="V174" s="79">
        <v>51.95</v>
      </c>
      <c r="W174" s="79">
        <v>55.34</v>
      </c>
      <c r="X174" s="79">
        <v>58.72</v>
      </c>
      <c r="Y174" s="79">
        <v>62.1</v>
      </c>
      <c r="Z174" s="79">
        <v>65.49</v>
      </c>
      <c r="AA174" s="79">
        <v>68.87</v>
      </c>
      <c r="AB174" s="79">
        <v>72.26</v>
      </c>
      <c r="AC174" s="79">
        <v>75.64</v>
      </c>
      <c r="AD174" s="79">
        <v>79.02</v>
      </c>
      <c r="AE174" s="79">
        <v>82.41</v>
      </c>
      <c r="AF174" s="79">
        <v>85.79</v>
      </c>
      <c r="AG174" s="79">
        <v>89.18</v>
      </c>
      <c r="AH174" s="79">
        <v>92.56</v>
      </c>
      <c r="AI174" s="79">
        <v>95.94</v>
      </c>
      <c r="AJ174" s="79">
        <v>99.33</v>
      </c>
      <c r="AK174" s="79">
        <v>102.71</v>
      </c>
      <c r="AL174" s="79">
        <v>106.1</v>
      </c>
      <c r="AM174" s="79">
        <v>109.48</v>
      </c>
      <c r="AN174" s="4"/>
    </row>
    <row r="175">
      <c r="A175" s="75" t="s">
        <v>394</v>
      </c>
      <c r="B175" s="4" t="s">
        <v>395</v>
      </c>
      <c r="C175" s="79">
        <v>3.05</v>
      </c>
      <c r="D175" s="79">
        <v>11.82</v>
      </c>
      <c r="E175" s="79">
        <v>12.94</v>
      </c>
      <c r="F175" s="79">
        <v>14.35</v>
      </c>
      <c r="G175" s="79">
        <v>15.75</v>
      </c>
      <c r="H175" s="79">
        <v>17.16</v>
      </c>
      <c r="I175" s="79">
        <v>18.56</v>
      </c>
      <c r="J175" s="79">
        <v>19.97</v>
      </c>
      <c r="K175" s="79">
        <v>21.37</v>
      </c>
      <c r="L175" s="79">
        <v>25.3</v>
      </c>
      <c r="M175" s="79">
        <v>30.92</v>
      </c>
      <c r="N175" s="79">
        <v>36.54</v>
      </c>
      <c r="O175" s="79">
        <v>42.16</v>
      </c>
      <c r="P175" s="79">
        <v>47.78</v>
      </c>
      <c r="Q175" s="79">
        <v>53.4</v>
      </c>
      <c r="R175" s="79">
        <v>59.02</v>
      </c>
      <c r="S175" s="79">
        <v>64.63</v>
      </c>
      <c r="T175" s="79">
        <v>70.25</v>
      </c>
      <c r="U175" s="79">
        <v>75.87</v>
      </c>
      <c r="V175" s="79">
        <v>81.49</v>
      </c>
      <c r="W175" s="79">
        <v>87.11</v>
      </c>
      <c r="X175" s="79">
        <v>92.73</v>
      </c>
      <c r="Y175" s="79">
        <v>98.35</v>
      </c>
      <c r="Z175" s="79">
        <v>103.97</v>
      </c>
      <c r="AA175" s="79">
        <v>109.58</v>
      </c>
      <c r="AB175" s="79">
        <v>115.2</v>
      </c>
      <c r="AC175" s="79">
        <v>120.82</v>
      </c>
      <c r="AD175" s="79">
        <v>127.54</v>
      </c>
      <c r="AE175" s="79">
        <v>132.06</v>
      </c>
      <c r="AF175" s="79">
        <v>137.68</v>
      </c>
      <c r="AG175" s="79">
        <v>143.3</v>
      </c>
      <c r="AH175" s="79">
        <v>148.92</v>
      </c>
      <c r="AI175" s="79">
        <v>154.53</v>
      </c>
      <c r="AJ175" s="79">
        <v>160.15</v>
      </c>
      <c r="AK175" s="79">
        <v>165.77</v>
      </c>
      <c r="AL175" s="79">
        <v>171.39</v>
      </c>
      <c r="AM175" s="79">
        <v>177.01</v>
      </c>
      <c r="AN175" s="4"/>
    </row>
    <row r="176">
      <c r="A176" s="75" t="s">
        <v>396</v>
      </c>
      <c r="B176" s="4" t="s">
        <v>397</v>
      </c>
      <c r="C176" s="79">
        <v>0.62</v>
      </c>
      <c r="D176" s="79">
        <v>13.15</v>
      </c>
      <c r="E176" s="79">
        <v>13.53</v>
      </c>
      <c r="F176" s="79">
        <v>14.0</v>
      </c>
      <c r="G176" s="79">
        <v>14.48</v>
      </c>
      <c r="H176" s="79">
        <v>14.96</v>
      </c>
      <c r="I176" s="79">
        <v>15.44</v>
      </c>
      <c r="J176" s="79">
        <v>15.91</v>
      </c>
      <c r="K176" s="79">
        <v>16.39</v>
      </c>
      <c r="L176" s="79">
        <v>17.73</v>
      </c>
      <c r="M176" s="79">
        <v>19.63</v>
      </c>
      <c r="N176" s="79">
        <v>21.54</v>
      </c>
      <c r="O176" s="79">
        <v>23.45</v>
      </c>
      <c r="P176" s="79">
        <v>25.36</v>
      </c>
      <c r="Q176" s="79">
        <v>27.27</v>
      </c>
      <c r="R176" s="79">
        <v>29.17</v>
      </c>
      <c r="S176" s="79">
        <v>31.08</v>
      </c>
      <c r="T176" s="79">
        <v>32.99</v>
      </c>
      <c r="U176" s="79">
        <v>34.9</v>
      </c>
      <c r="V176" s="79">
        <v>36.81</v>
      </c>
      <c r="W176" s="79">
        <v>38.71</v>
      </c>
      <c r="X176" s="79">
        <v>40.62</v>
      </c>
      <c r="Y176" s="79">
        <v>42.53</v>
      </c>
      <c r="Z176" s="79">
        <v>44.44</v>
      </c>
      <c r="AA176" s="79">
        <v>46.35</v>
      </c>
      <c r="AB176" s="79">
        <v>48.25</v>
      </c>
      <c r="AC176" s="79">
        <v>50.16</v>
      </c>
      <c r="AD176" s="79">
        <v>52.07</v>
      </c>
      <c r="AE176" s="79">
        <v>53.98</v>
      </c>
      <c r="AF176" s="79">
        <v>55.89</v>
      </c>
      <c r="AG176" s="79">
        <v>57.79</v>
      </c>
      <c r="AH176" s="79">
        <v>59.7</v>
      </c>
      <c r="AI176" s="79">
        <v>61.61</v>
      </c>
      <c r="AJ176" s="79">
        <v>63.52</v>
      </c>
      <c r="AK176" s="79">
        <v>65.43</v>
      </c>
      <c r="AL176" s="79">
        <v>67.33</v>
      </c>
      <c r="AM176" s="79">
        <v>69.24</v>
      </c>
      <c r="AN176" s="4"/>
    </row>
    <row r="177">
      <c r="A177" s="75" t="s">
        <v>398</v>
      </c>
      <c r="B177" s="4" t="s">
        <v>399</v>
      </c>
      <c r="C177" s="79">
        <v>0.8</v>
      </c>
      <c r="D177" s="79">
        <v>13.09</v>
      </c>
      <c r="E177" s="79">
        <v>13.4</v>
      </c>
      <c r="F177" s="79">
        <v>13.78</v>
      </c>
      <c r="G177" s="79">
        <v>14.16</v>
      </c>
      <c r="H177" s="79">
        <v>14.54</v>
      </c>
      <c r="I177" s="79">
        <v>14.93</v>
      </c>
      <c r="J177" s="79">
        <v>15.31</v>
      </c>
      <c r="K177" s="79">
        <v>15.69</v>
      </c>
      <c r="L177" s="79">
        <v>16.76</v>
      </c>
      <c r="M177" s="79">
        <v>18.29</v>
      </c>
      <c r="N177" s="79">
        <v>19.82</v>
      </c>
      <c r="O177" s="79">
        <v>21.35</v>
      </c>
      <c r="P177" s="79">
        <v>22.88</v>
      </c>
      <c r="Q177" s="79">
        <v>24.4</v>
      </c>
      <c r="R177" s="79">
        <v>25.93</v>
      </c>
      <c r="S177" s="79">
        <v>27.46</v>
      </c>
      <c r="T177" s="79">
        <v>28.99</v>
      </c>
      <c r="U177" s="79">
        <v>30.52</v>
      </c>
      <c r="V177" s="79">
        <v>32.05</v>
      </c>
      <c r="W177" s="79">
        <v>33.58</v>
      </c>
      <c r="X177" s="79">
        <v>35.11</v>
      </c>
      <c r="Y177" s="79">
        <v>36.63</v>
      </c>
      <c r="Z177" s="79">
        <v>38.16</v>
      </c>
      <c r="AA177" s="79">
        <v>39.69</v>
      </c>
      <c r="AB177" s="79">
        <v>41.22</v>
      </c>
      <c r="AC177" s="79">
        <v>42.75</v>
      </c>
      <c r="AD177" s="79">
        <v>44.28</v>
      </c>
      <c r="AE177" s="79">
        <v>45.81</v>
      </c>
      <c r="AF177" s="79">
        <v>47.34</v>
      </c>
      <c r="AG177" s="79">
        <v>48.86</v>
      </c>
      <c r="AH177" s="79">
        <v>50.39</v>
      </c>
      <c r="AI177" s="79">
        <v>51.92</v>
      </c>
      <c r="AJ177" s="79">
        <v>53.45</v>
      </c>
      <c r="AK177" s="79">
        <v>54.98</v>
      </c>
      <c r="AL177" s="79">
        <v>56.51</v>
      </c>
      <c r="AM177" s="79">
        <v>58.04</v>
      </c>
      <c r="AN177" s="4"/>
    </row>
    <row r="178">
      <c r="A178" s="75" t="s">
        <v>400</v>
      </c>
      <c r="B178" s="4" t="s">
        <v>401</v>
      </c>
      <c r="C178" s="79">
        <v>0.53</v>
      </c>
      <c r="D178" s="79">
        <v>15.16</v>
      </c>
      <c r="E178" s="79">
        <v>15.49</v>
      </c>
      <c r="F178" s="79">
        <v>15.91</v>
      </c>
      <c r="G178" s="79">
        <v>16.32</v>
      </c>
      <c r="H178" s="79">
        <v>16.73</v>
      </c>
      <c r="I178" s="79">
        <v>17.15</v>
      </c>
      <c r="J178" s="79">
        <v>17.56</v>
      </c>
      <c r="K178" s="79">
        <v>17.97</v>
      </c>
      <c r="L178" s="79">
        <v>19.13</v>
      </c>
      <c r="M178" s="79">
        <v>20.78</v>
      </c>
      <c r="N178" s="79">
        <v>22.44</v>
      </c>
      <c r="O178" s="79">
        <v>24.09</v>
      </c>
      <c r="P178" s="79">
        <v>25.74</v>
      </c>
      <c r="Q178" s="79">
        <v>27.39</v>
      </c>
      <c r="R178" s="79">
        <v>29.05</v>
      </c>
      <c r="S178" s="79">
        <v>30.7</v>
      </c>
      <c r="T178" s="79">
        <v>32.35</v>
      </c>
      <c r="U178" s="79">
        <v>34.01</v>
      </c>
      <c r="V178" s="79">
        <v>35.66</v>
      </c>
      <c r="W178" s="79">
        <v>37.31</v>
      </c>
      <c r="X178" s="79">
        <v>38.97</v>
      </c>
      <c r="Y178" s="79">
        <v>40.62</v>
      </c>
      <c r="Z178" s="79">
        <v>42.27</v>
      </c>
      <c r="AA178" s="79">
        <v>43.92</v>
      </c>
      <c r="AB178" s="79">
        <v>45.58</v>
      </c>
      <c r="AC178" s="79">
        <v>47.23</v>
      </c>
      <c r="AD178" s="79">
        <v>48.88</v>
      </c>
      <c r="AE178" s="79">
        <v>50.54</v>
      </c>
      <c r="AF178" s="79">
        <v>52.19</v>
      </c>
      <c r="AG178" s="79">
        <v>53.84</v>
      </c>
      <c r="AH178" s="79">
        <v>55.49</v>
      </c>
      <c r="AI178" s="79">
        <v>57.15</v>
      </c>
      <c r="AJ178" s="79">
        <v>58.8</v>
      </c>
      <c r="AK178" s="79">
        <v>60.45</v>
      </c>
      <c r="AL178" s="79">
        <v>62.11</v>
      </c>
      <c r="AM178" s="79">
        <v>63.76</v>
      </c>
      <c r="AN178" s="4"/>
    </row>
    <row r="179">
      <c r="A179" s="75" t="s">
        <v>402</v>
      </c>
      <c r="B179" s="4" t="s">
        <v>403</v>
      </c>
      <c r="C179" s="79">
        <v>0.29</v>
      </c>
      <c r="D179" s="79">
        <v>12.43</v>
      </c>
      <c r="E179" s="79">
        <v>12.79</v>
      </c>
      <c r="F179" s="79">
        <v>13.23</v>
      </c>
      <c r="G179" s="79">
        <v>13.68</v>
      </c>
      <c r="H179" s="79">
        <v>14.12</v>
      </c>
      <c r="I179" s="79">
        <v>14.57</v>
      </c>
      <c r="J179" s="79">
        <v>15.01</v>
      </c>
      <c r="K179" s="79">
        <v>15.46</v>
      </c>
      <c r="L179" s="79">
        <v>16.71</v>
      </c>
      <c r="M179" s="79">
        <v>18.49</v>
      </c>
      <c r="N179" s="79">
        <v>20.27</v>
      </c>
      <c r="O179" s="79">
        <v>22.05</v>
      </c>
      <c r="P179" s="79">
        <v>23.83</v>
      </c>
      <c r="Q179" s="79">
        <v>25.61</v>
      </c>
      <c r="R179" s="79">
        <v>27.4</v>
      </c>
      <c r="S179" s="79">
        <v>29.18</v>
      </c>
      <c r="T179" s="79">
        <v>30.96</v>
      </c>
      <c r="U179" s="79">
        <v>32.74</v>
      </c>
      <c r="V179" s="79">
        <v>34.52</v>
      </c>
      <c r="W179" s="79">
        <v>36.3</v>
      </c>
      <c r="X179" s="79">
        <v>38.09</v>
      </c>
      <c r="Y179" s="79">
        <v>39.87</v>
      </c>
      <c r="Z179" s="79">
        <v>41.65</v>
      </c>
      <c r="AA179" s="79">
        <v>43.43</v>
      </c>
      <c r="AB179" s="79">
        <v>45.21</v>
      </c>
      <c r="AC179" s="79">
        <v>46.99</v>
      </c>
      <c r="AD179" s="79">
        <v>48.78</v>
      </c>
      <c r="AE179" s="79">
        <v>50.56</v>
      </c>
      <c r="AF179" s="79">
        <v>52.34</v>
      </c>
      <c r="AG179" s="79">
        <v>54.12</v>
      </c>
      <c r="AH179" s="79">
        <v>55.9</v>
      </c>
      <c r="AI179" s="79">
        <v>57.68</v>
      </c>
      <c r="AJ179" s="79">
        <v>59.47</v>
      </c>
      <c r="AK179" s="79">
        <v>61.25</v>
      </c>
      <c r="AL179" s="79">
        <v>63.03</v>
      </c>
      <c r="AM179" s="79">
        <v>64.81</v>
      </c>
      <c r="AN179" s="4"/>
    </row>
    <row r="180">
      <c r="A180" s="75" t="s">
        <v>404</v>
      </c>
      <c r="B180" s="4" t="s">
        <v>405</v>
      </c>
      <c r="C180" s="79">
        <v>3.17</v>
      </c>
      <c r="D180" s="79">
        <v>15.29</v>
      </c>
      <c r="E180" s="79">
        <v>15.75</v>
      </c>
      <c r="F180" s="79">
        <v>16.32</v>
      </c>
      <c r="G180" s="79">
        <v>16.89</v>
      </c>
      <c r="H180" s="79">
        <v>17.46</v>
      </c>
      <c r="I180" s="79">
        <v>18.04</v>
      </c>
      <c r="J180" s="79">
        <v>18.61</v>
      </c>
      <c r="K180" s="79">
        <v>19.18</v>
      </c>
      <c r="L180" s="79">
        <v>20.78</v>
      </c>
      <c r="M180" s="79">
        <v>23.07</v>
      </c>
      <c r="N180" s="79">
        <v>25.36</v>
      </c>
      <c r="O180" s="79">
        <v>27.65</v>
      </c>
      <c r="P180" s="79">
        <v>29.94</v>
      </c>
      <c r="Q180" s="79">
        <v>32.23</v>
      </c>
      <c r="R180" s="79">
        <v>34.51</v>
      </c>
      <c r="S180" s="79">
        <v>36.8</v>
      </c>
      <c r="T180" s="79">
        <v>39.09</v>
      </c>
      <c r="U180" s="79">
        <v>41.38</v>
      </c>
      <c r="V180" s="79">
        <v>43.67</v>
      </c>
      <c r="W180" s="79">
        <v>45.96</v>
      </c>
      <c r="X180" s="79">
        <v>48.25</v>
      </c>
      <c r="Y180" s="79">
        <v>50.53</v>
      </c>
      <c r="Z180" s="79">
        <v>52.82</v>
      </c>
      <c r="AA180" s="79">
        <v>55.11</v>
      </c>
      <c r="AB180" s="79">
        <v>57.4</v>
      </c>
      <c r="AC180" s="79">
        <v>59.69</v>
      </c>
      <c r="AD180" s="79">
        <v>61.98</v>
      </c>
      <c r="AE180" s="79">
        <v>64.26</v>
      </c>
      <c r="AF180" s="79">
        <v>66.55</v>
      </c>
      <c r="AG180" s="79">
        <v>68.84</v>
      </c>
      <c r="AH180" s="79">
        <v>71.13</v>
      </c>
      <c r="AI180" s="79">
        <v>73.42</v>
      </c>
      <c r="AJ180" s="79">
        <v>75.71</v>
      </c>
      <c r="AK180" s="79">
        <v>78.0</v>
      </c>
      <c r="AL180" s="79">
        <v>80.28</v>
      </c>
      <c r="AM180" s="79">
        <v>82.57</v>
      </c>
      <c r="AN180" s="4"/>
    </row>
    <row r="181">
      <c r="A181" s="75" t="s">
        <v>406</v>
      </c>
      <c r="B181" s="4" t="s">
        <v>407</v>
      </c>
      <c r="C181" s="79">
        <v>0.31</v>
      </c>
      <c r="D181" s="79">
        <v>17.46</v>
      </c>
      <c r="E181" s="79">
        <v>20.1</v>
      </c>
      <c r="F181" s="79">
        <v>23.39</v>
      </c>
      <c r="G181" s="79">
        <v>26.67</v>
      </c>
      <c r="H181" s="79">
        <v>29.96</v>
      </c>
      <c r="I181" s="79">
        <v>33.25</v>
      </c>
      <c r="J181" s="79">
        <v>36.54</v>
      </c>
      <c r="K181" s="79">
        <v>39.83</v>
      </c>
      <c r="L181" s="79">
        <v>49.04</v>
      </c>
      <c r="M181" s="79">
        <v>62.2</v>
      </c>
      <c r="N181" s="79">
        <v>75.36</v>
      </c>
      <c r="O181" s="79">
        <v>88.52</v>
      </c>
      <c r="P181" s="79">
        <v>101.67</v>
      </c>
      <c r="Q181" s="79">
        <v>114.83</v>
      </c>
      <c r="R181" s="79">
        <v>127.99</v>
      </c>
      <c r="S181" s="79">
        <v>141.15</v>
      </c>
      <c r="T181" s="79">
        <v>154.3</v>
      </c>
      <c r="U181" s="79">
        <v>167.46</v>
      </c>
      <c r="V181" s="79">
        <v>180.62</v>
      </c>
      <c r="W181" s="79">
        <v>193.78</v>
      </c>
      <c r="X181" s="79">
        <v>206.93</v>
      </c>
      <c r="Y181" s="79">
        <v>220.09</v>
      </c>
      <c r="Z181" s="79">
        <v>233.25</v>
      </c>
      <c r="AA181" s="79">
        <v>246.41</v>
      </c>
      <c r="AB181" s="79">
        <v>259.56</v>
      </c>
      <c r="AC181" s="79">
        <v>272.72</v>
      </c>
      <c r="AD181" s="79">
        <v>287.26</v>
      </c>
      <c r="AE181" s="79">
        <v>299.04</v>
      </c>
      <c r="AF181" s="79">
        <v>312.2</v>
      </c>
      <c r="AG181" s="79">
        <v>325.35</v>
      </c>
      <c r="AH181" s="79">
        <v>338.51</v>
      </c>
      <c r="AI181" s="79">
        <v>351.67</v>
      </c>
      <c r="AJ181" s="79">
        <v>364.83</v>
      </c>
      <c r="AK181" s="79">
        <v>377.98</v>
      </c>
      <c r="AL181" s="79">
        <v>391.14</v>
      </c>
      <c r="AM181" s="79">
        <v>404.3</v>
      </c>
      <c r="AN181" s="4"/>
    </row>
    <row r="182">
      <c r="A182" s="75" t="s">
        <v>408</v>
      </c>
      <c r="B182" s="4" t="s">
        <v>409</v>
      </c>
      <c r="C182" s="79">
        <v>0.33</v>
      </c>
      <c r="D182" s="79">
        <v>12.94</v>
      </c>
      <c r="E182" s="79">
        <v>13.8</v>
      </c>
      <c r="F182" s="79">
        <v>14.88</v>
      </c>
      <c r="G182" s="79">
        <v>15.96</v>
      </c>
      <c r="H182" s="79">
        <v>17.04</v>
      </c>
      <c r="I182" s="79">
        <v>18.12</v>
      </c>
      <c r="J182" s="79">
        <v>19.21</v>
      </c>
      <c r="K182" s="79">
        <v>20.29</v>
      </c>
      <c r="L182" s="79">
        <v>23.31</v>
      </c>
      <c r="M182" s="79">
        <v>27.63</v>
      </c>
      <c r="N182" s="79">
        <v>31.95</v>
      </c>
      <c r="O182" s="79">
        <v>36.28</v>
      </c>
      <c r="P182" s="79">
        <v>40.6</v>
      </c>
      <c r="Q182" s="79">
        <v>44.92</v>
      </c>
      <c r="R182" s="79">
        <v>49.24</v>
      </c>
      <c r="S182" s="79">
        <v>53.56</v>
      </c>
      <c r="T182" s="79">
        <v>57.89</v>
      </c>
      <c r="U182" s="79">
        <v>62.21</v>
      </c>
      <c r="V182" s="79">
        <v>66.53</v>
      </c>
      <c r="W182" s="79">
        <v>70.85</v>
      </c>
      <c r="X182" s="79">
        <v>75.17</v>
      </c>
      <c r="Y182" s="79">
        <v>79.5</v>
      </c>
      <c r="Z182" s="79">
        <v>83.82</v>
      </c>
      <c r="AA182" s="79">
        <v>88.14</v>
      </c>
      <c r="AB182" s="79">
        <v>92.46</v>
      </c>
      <c r="AC182" s="79">
        <v>96.78</v>
      </c>
      <c r="AD182" s="79">
        <v>101.1</v>
      </c>
      <c r="AE182" s="79">
        <v>105.43</v>
      </c>
      <c r="AF182" s="79">
        <v>109.75</v>
      </c>
      <c r="AG182" s="79">
        <v>114.07</v>
      </c>
      <c r="AH182" s="79">
        <v>118.39</v>
      </c>
      <c r="AI182" s="79">
        <v>122.71</v>
      </c>
      <c r="AJ182" s="79">
        <v>127.04</v>
      </c>
      <c r="AK182" s="79">
        <v>131.36</v>
      </c>
      <c r="AL182" s="79">
        <v>135.68</v>
      </c>
      <c r="AM182" s="79">
        <v>140.0</v>
      </c>
      <c r="AN182" s="4"/>
    </row>
    <row r="183">
      <c r="A183" s="75" t="s">
        <v>410</v>
      </c>
      <c r="B183" s="4" t="s">
        <v>411</v>
      </c>
      <c r="C183" s="79">
        <v>1.3</v>
      </c>
      <c r="D183" s="79">
        <v>12.64</v>
      </c>
      <c r="E183" s="79">
        <v>13.21</v>
      </c>
      <c r="F183" s="79">
        <v>13.92</v>
      </c>
      <c r="G183" s="79">
        <v>14.63</v>
      </c>
      <c r="H183" s="79">
        <v>15.34</v>
      </c>
      <c r="I183" s="79">
        <v>16.05</v>
      </c>
      <c r="J183" s="79">
        <v>16.76</v>
      </c>
      <c r="K183" s="79">
        <v>17.47</v>
      </c>
      <c r="L183" s="79">
        <v>19.46</v>
      </c>
      <c r="M183" s="79">
        <v>22.3</v>
      </c>
      <c r="N183" s="79">
        <v>25.14</v>
      </c>
      <c r="O183" s="79">
        <v>27.99</v>
      </c>
      <c r="P183" s="79">
        <v>30.83</v>
      </c>
      <c r="Q183" s="79">
        <v>33.67</v>
      </c>
      <c r="R183" s="79">
        <v>36.51</v>
      </c>
      <c r="S183" s="79">
        <v>39.35</v>
      </c>
      <c r="T183" s="79">
        <v>42.19</v>
      </c>
      <c r="U183" s="79">
        <v>45.03</v>
      </c>
      <c r="V183" s="79">
        <v>47.88</v>
      </c>
      <c r="W183" s="79">
        <v>50.72</v>
      </c>
      <c r="X183" s="79">
        <v>53.56</v>
      </c>
      <c r="Y183" s="79">
        <v>56.4</v>
      </c>
      <c r="Z183" s="79">
        <v>59.24</v>
      </c>
      <c r="AA183" s="79">
        <v>62.08</v>
      </c>
      <c r="AB183" s="79">
        <v>64.92</v>
      </c>
      <c r="AC183" s="79">
        <v>67.77</v>
      </c>
      <c r="AD183" s="79">
        <v>70.61</v>
      </c>
      <c r="AE183" s="79">
        <v>73.45</v>
      </c>
      <c r="AF183" s="79">
        <v>76.29</v>
      </c>
      <c r="AG183" s="79">
        <v>79.13</v>
      </c>
      <c r="AH183" s="79">
        <v>81.97</v>
      </c>
      <c r="AI183" s="79">
        <v>84.81</v>
      </c>
      <c r="AJ183" s="79">
        <v>87.66</v>
      </c>
      <c r="AK183" s="79">
        <v>90.5</v>
      </c>
      <c r="AL183" s="79">
        <v>93.34</v>
      </c>
      <c r="AM183" s="79">
        <v>96.18</v>
      </c>
      <c r="AN183" s="4"/>
    </row>
    <row r="184">
      <c r="A184" s="75" t="s">
        <v>412</v>
      </c>
      <c r="B184" s="4" t="s">
        <v>413</v>
      </c>
      <c r="C184" s="79">
        <v>2.84</v>
      </c>
      <c r="D184" s="79">
        <v>12.43</v>
      </c>
      <c r="E184" s="79">
        <v>12.78</v>
      </c>
      <c r="F184" s="79">
        <v>13.21</v>
      </c>
      <c r="G184" s="79">
        <v>13.65</v>
      </c>
      <c r="H184" s="79">
        <v>14.09</v>
      </c>
      <c r="I184" s="79">
        <v>14.53</v>
      </c>
      <c r="J184" s="79">
        <v>14.97</v>
      </c>
      <c r="K184" s="79">
        <v>15.41</v>
      </c>
      <c r="L184" s="79">
        <v>16.63</v>
      </c>
      <c r="M184" s="79">
        <v>18.39</v>
      </c>
      <c r="N184" s="79">
        <v>20.14</v>
      </c>
      <c r="O184" s="79">
        <v>21.9</v>
      </c>
      <c r="P184" s="79">
        <v>23.65</v>
      </c>
      <c r="Q184" s="79">
        <v>25.4</v>
      </c>
      <c r="R184" s="79">
        <v>27.16</v>
      </c>
      <c r="S184" s="79">
        <v>28.91</v>
      </c>
      <c r="T184" s="79">
        <v>30.67</v>
      </c>
      <c r="U184" s="79">
        <v>32.42</v>
      </c>
      <c r="V184" s="79">
        <v>34.18</v>
      </c>
      <c r="W184" s="79">
        <v>35.93</v>
      </c>
      <c r="X184" s="79">
        <v>37.68</v>
      </c>
      <c r="Y184" s="79">
        <v>39.44</v>
      </c>
      <c r="Z184" s="79">
        <v>41.19</v>
      </c>
      <c r="AA184" s="79">
        <v>42.95</v>
      </c>
      <c r="AB184" s="79">
        <v>44.7</v>
      </c>
      <c r="AC184" s="79">
        <v>46.45</v>
      </c>
      <c r="AD184" s="79">
        <v>48.21</v>
      </c>
      <c r="AE184" s="79">
        <v>49.96</v>
      </c>
      <c r="AF184" s="79">
        <v>51.72</v>
      </c>
      <c r="AG184" s="79">
        <v>53.47</v>
      </c>
      <c r="AH184" s="79">
        <v>55.22</v>
      </c>
      <c r="AI184" s="79">
        <v>56.98</v>
      </c>
      <c r="AJ184" s="79">
        <v>58.73</v>
      </c>
      <c r="AK184" s="79">
        <v>60.49</v>
      </c>
      <c r="AL184" s="79">
        <v>62.24</v>
      </c>
      <c r="AM184" s="79">
        <v>63.99</v>
      </c>
      <c r="AN184" s="4"/>
    </row>
    <row r="185">
      <c r="A185" s="75" t="s">
        <v>414</v>
      </c>
      <c r="B185" s="4" t="s">
        <v>415</v>
      </c>
      <c r="C185" s="79">
        <v>2.3</v>
      </c>
      <c r="D185" s="79">
        <v>22.13</v>
      </c>
      <c r="E185" s="79">
        <v>23.18</v>
      </c>
      <c r="F185" s="79">
        <v>24.48</v>
      </c>
      <c r="G185" s="79">
        <v>25.79</v>
      </c>
      <c r="H185" s="79">
        <v>27.09</v>
      </c>
      <c r="I185" s="79">
        <v>28.39</v>
      </c>
      <c r="J185" s="79">
        <v>29.7</v>
      </c>
      <c r="K185" s="79">
        <v>31.0</v>
      </c>
      <c r="L185" s="79">
        <v>34.66</v>
      </c>
      <c r="M185" s="79">
        <v>39.88</v>
      </c>
      <c r="N185" s="79">
        <v>45.09</v>
      </c>
      <c r="O185" s="79">
        <v>50.31</v>
      </c>
      <c r="P185" s="79">
        <v>55.53</v>
      </c>
      <c r="Q185" s="79">
        <v>60.75</v>
      </c>
      <c r="R185" s="79">
        <v>65.97</v>
      </c>
      <c r="S185" s="79">
        <v>71.19</v>
      </c>
      <c r="T185" s="79">
        <v>76.41</v>
      </c>
      <c r="U185" s="79">
        <v>81.63</v>
      </c>
      <c r="V185" s="79">
        <v>86.84</v>
      </c>
      <c r="W185" s="79">
        <v>92.06</v>
      </c>
      <c r="X185" s="79">
        <v>97.28</v>
      </c>
      <c r="Y185" s="79">
        <v>102.5</v>
      </c>
      <c r="Z185" s="79">
        <v>107.72</v>
      </c>
      <c r="AA185" s="79">
        <v>112.94</v>
      </c>
      <c r="AB185" s="79">
        <v>118.16</v>
      </c>
      <c r="AC185" s="79">
        <v>123.37</v>
      </c>
      <c r="AD185" s="79">
        <v>129.85</v>
      </c>
      <c r="AE185" s="79">
        <v>133.81</v>
      </c>
      <c r="AF185" s="79">
        <v>139.03</v>
      </c>
      <c r="AG185" s="79">
        <v>144.25</v>
      </c>
      <c r="AH185" s="79">
        <v>149.47</v>
      </c>
      <c r="AI185" s="79">
        <v>154.69</v>
      </c>
      <c r="AJ185" s="79">
        <v>159.91</v>
      </c>
      <c r="AK185" s="79">
        <v>165.12</v>
      </c>
      <c r="AL185" s="79">
        <v>170.34</v>
      </c>
      <c r="AM185" s="79">
        <v>175.56</v>
      </c>
      <c r="AN185" s="4"/>
    </row>
    <row r="186">
      <c r="A186" s="75" t="s">
        <v>416</v>
      </c>
      <c r="B186" s="4" t="s">
        <v>417</v>
      </c>
      <c r="C186" s="79">
        <v>1.29</v>
      </c>
      <c r="D186" s="79">
        <v>14.31</v>
      </c>
      <c r="E186" s="79">
        <v>15.17</v>
      </c>
      <c r="F186" s="79">
        <v>16.24</v>
      </c>
      <c r="G186" s="79">
        <v>17.31</v>
      </c>
      <c r="H186" s="79">
        <v>18.38</v>
      </c>
      <c r="I186" s="79">
        <v>19.46</v>
      </c>
      <c r="J186" s="79">
        <v>20.53</v>
      </c>
      <c r="K186" s="79">
        <v>21.6</v>
      </c>
      <c r="L186" s="79">
        <v>24.6</v>
      </c>
      <c r="M186" s="79">
        <v>28.89</v>
      </c>
      <c r="N186" s="79">
        <v>33.18</v>
      </c>
      <c r="O186" s="79">
        <v>37.46</v>
      </c>
      <c r="P186" s="79">
        <v>41.75</v>
      </c>
      <c r="Q186" s="79">
        <v>46.04</v>
      </c>
      <c r="R186" s="79">
        <v>50.33</v>
      </c>
      <c r="S186" s="79">
        <v>54.61</v>
      </c>
      <c r="T186" s="79">
        <v>58.9</v>
      </c>
      <c r="U186" s="79">
        <v>63.19</v>
      </c>
      <c r="V186" s="79">
        <v>67.48</v>
      </c>
      <c r="W186" s="79">
        <v>71.76</v>
      </c>
      <c r="X186" s="79">
        <v>76.05</v>
      </c>
      <c r="Y186" s="79">
        <v>80.34</v>
      </c>
      <c r="Z186" s="79">
        <v>84.63</v>
      </c>
      <c r="AA186" s="79">
        <v>88.91</v>
      </c>
      <c r="AB186" s="79">
        <v>93.2</v>
      </c>
      <c r="AC186" s="79">
        <v>97.49</v>
      </c>
      <c r="AD186" s="79">
        <v>102.88</v>
      </c>
      <c r="AE186" s="79">
        <v>106.06</v>
      </c>
      <c r="AF186" s="79">
        <v>110.35</v>
      </c>
      <c r="AG186" s="79">
        <v>114.64</v>
      </c>
      <c r="AH186" s="79">
        <v>118.93</v>
      </c>
      <c r="AI186" s="79">
        <v>123.21</v>
      </c>
      <c r="AJ186" s="79">
        <v>127.5</v>
      </c>
      <c r="AK186" s="79">
        <v>131.79</v>
      </c>
      <c r="AL186" s="79">
        <v>136.08</v>
      </c>
      <c r="AM186" s="79">
        <v>140.36</v>
      </c>
      <c r="AN186" s="4"/>
    </row>
    <row r="187">
      <c r="A187" s="75" t="s">
        <v>418</v>
      </c>
      <c r="B187" s="4" t="s">
        <v>419</v>
      </c>
      <c r="C187" s="79">
        <v>0.95</v>
      </c>
      <c r="D187" s="79">
        <v>23.96</v>
      </c>
      <c r="E187" s="79">
        <v>24.64</v>
      </c>
      <c r="F187" s="79">
        <v>29.57</v>
      </c>
      <c r="G187" s="79">
        <v>30.43</v>
      </c>
      <c r="H187" s="79">
        <v>36.89</v>
      </c>
      <c r="I187" s="79">
        <v>37.75</v>
      </c>
      <c r="J187" s="79">
        <v>42.88</v>
      </c>
      <c r="K187" s="79">
        <v>43.74</v>
      </c>
      <c r="L187" s="79">
        <v>55.17</v>
      </c>
      <c r="M187" s="79">
        <v>67.82</v>
      </c>
      <c r="N187" s="79">
        <v>80.65</v>
      </c>
      <c r="O187" s="79">
        <v>93.67</v>
      </c>
      <c r="P187" s="79">
        <v>106.88</v>
      </c>
      <c r="Q187" s="79">
        <v>120.28</v>
      </c>
      <c r="R187" s="79">
        <v>133.89</v>
      </c>
      <c r="S187" s="79">
        <v>147.7</v>
      </c>
      <c r="T187" s="79">
        <v>161.71</v>
      </c>
      <c r="U187" s="79">
        <v>175.94</v>
      </c>
      <c r="V187" s="79">
        <v>190.38</v>
      </c>
      <c r="W187" s="79">
        <v>205.04</v>
      </c>
      <c r="X187" s="79">
        <v>219.93</v>
      </c>
      <c r="Y187" s="79">
        <v>235.05</v>
      </c>
      <c r="Z187" s="79">
        <v>250.4</v>
      </c>
      <c r="AA187" s="79">
        <v>265.99</v>
      </c>
      <c r="AB187" s="79">
        <v>281.82</v>
      </c>
      <c r="AC187" s="79">
        <v>297.9</v>
      </c>
      <c r="AD187" s="79">
        <v>314.23</v>
      </c>
      <c r="AE187" s="79">
        <v>330.82</v>
      </c>
      <c r="AF187" s="79">
        <v>347.67</v>
      </c>
      <c r="AG187" s="79">
        <v>364.79</v>
      </c>
      <c r="AH187" s="79">
        <v>382.19</v>
      </c>
      <c r="AI187" s="79">
        <v>399.86</v>
      </c>
      <c r="AJ187" s="79">
        <v>417.82</v>
      </c>
      <c r="AK187" s="79">
        <v>436.07</v>
      </c>
      <c r="AL187" s="79">
        <v>454.61</v>
      </c>
      <c r="AM187" s="79">
        <v>473.46</v>
      </c>
      <c r="AN187" s="4"/>
    </row>
    <row r="188">
      <c r="A188" s="75" t="s">
        <v>420</v>
      </c>
      <c r="B188" s="4" t="s">
        <v>421</v>
      </c>
      <c r="C188" s="4"/>
      <c r="D188" s="79">
        <v>18.37</v>
      </c>
      <c r="E188" s="79">
        <v>18.74</v>
      </c>
      <c r="F188" s="79">
        <v>19.2</v>
      </c>
      <c r="G188" s="79">
        <v>19.65</v>
      </c>
      <c r="H188" s="79">
        <v>20.11</v>
      </c>
      <c r="I188" s="79">
        <v>20.57</v>
      </c>
      <c r="J188" s="79">
        <v>21.03</v>
      </c>
      <c r="K188" s="79">
        <v>21.49</v>
      </c>
      <c r="L188" s="79">
        <v>22.77</v>
      </c>
      <c r="M188" s="79">
        <v>26.53</v>
      </c>
      <c r="N188" s="79">
        <v>31.56</v>
      </c>
      <c r="O188" s="79">
        <v>36.59</v>
      </c>
      <c r="P188" s="79">
        <v>41.61</v>
      </c>
      <c r="Q188" s="79">
        <v>46.64</v>
      </c>
      <c r="R188" s="79">
        <v>51.67</v>
      </c>
      <c r="S188" s="79">
        <v>56.7</v>
      </c>
      <c r="T188" s="79">
        <v>61.73</v>
      </c>
      <c r="U188" s="79">
        <v>66.76</v>
      </c>
      <c r="V188" s="79">
        <v>71.79</v>
      </c>
      <c r="W188" s="79">
        <v>76.81</v>
      </c>
      <c r="X188" s="79">
        <v>81.84</v>
      </c>
      <c r="Y188" s="79">
        <v>86.87</v>
      </c>
      <c r="Z188" s="79">
        <v>91.9</v>
      </c>
      <c r="AA188" s="79">
        <v>96.93</v>
      </c>
      <c r="AB188" s="79">
        <v>101.96</v>
      </c>
      <c r="AC188" s="79">
        <v>106.98</v>
      </c>
      <c r="AD188" s="79">
        <v>112.01</v>
      </c>
      <c r="AE188" s="79">
        <v>117.04</v>
      </c>
      <c r="AF188" s="79">
        <v>122.07</v>
      </c>
      <c r="AG188" s="79">
        <v>127.1</v>
      </c>
      <c r="AH188" s="79">
        <v>132.13</v>
      </c>
      <c r="AI188" s="79">
        <v>137.15</v>
      </c>
      <c r="AJ188" s="79">
        <v>142.18</v>
      </c>
      <c r="AK188" s="79">
        <v>147.21</v>
      </c>
      <c r="AL188" s="79">
        <v>152.24</v>
      </c>
      <c r="AM188" s="79">
        <v>157.27</v>
      </c>
      <c r="AN188" s="4"/>
    </row>
    <row r="189">
      <c r="A189" s="75" t="s">
        <v>422</v>
      </c>
      <c r="B189" s="4" t="s">
        <v>423</v>
      </c>
      <c r="C189" s="79">
        <v>1.75</v>
      </c>
      <c r="D189" s="79">
        <v>13.94</v>
      </c>
      <c r="E189" s="79">
        <v>14.42</v>
      </c>
      <c r="F189" s="79">
        <v>15.02</v>
      </c>
      <c r="G189" s="79">
        <v>15.63</v>
      </c>
      <c r="H189" s="79">
        <v>16.23</v>
      </c>
      <c r="I189" s="79">
        <v>16.84</v>
      </c>
      <c r="J189" s="79">
        <v>17.44</v>
      </c>
      <c r="K189" s="79">
        <v>18.04</v>
      </c>
      <c r="L189" s="79">
        <v>19.74</v>
      </c>
      <c r="M189" s="79">
        <v>22.15</v>
      </c>
      <c r="N189" s="79">
        <v>24.57</v>
      </c>
      <c r="O189" s="79">
        <v>26.98</v>
      </c>
      <c r="P189" s="79">
        <v>29.4</v>
      </c>
      <c r="Q189" s="79">
        <v>31.82</v>
      </c>
      <c r="R189" s="79">
        <v>34.23</v>
      </c>
      <c r="S189" s="79">
        <v>36.65</v>
      </c>
      <c r="T189" s="79">
        <v>39.06</v>
      </c>
      <c r="U189" s="79">
        <v>41.48</v>
      </c>
      <c r="V189" s="79">
        <v>43.9</v>
      </c>
      <c r="W189" s="79">
        <v>46.31</v>
      </c>
      <c r="X189" s="79">
        <v>48.73</v>
      </c>
      <c r="Y189" s="79">
        <v>51.14</v>
      </c>
      <c r="Z189" s="79">
        <v>53.56</v>
      </c>
      <c r="AA189" s="79">
        <v>55.98</v>
      </c>
      <c r="AB189" s="79">
        <v>58.39</v>
      </c>
      <c r="AC189" s="79">
        <v>60.81</v>
      </c>
      <c r="AD189" s="79">
        <v>63.23</v>
      </c>
      <c r="AE189" s="79">
        <v>65.64</v>
      </c>
      <c r="AF189" s="79">
        <v>68.06</v>
      </c>
      <c r="AG189" s="79">
        <v>70.47</v>
      </c>
      <c r="AH189" s="79">
        <v>72.89</v>
      </c>
      <c r="AI189" s="79">
        <v>75.31</v>
      </c>
      <c r="AJ189" s="79">
        <v>77.72</v>
      </c>
      <c r="AK189" s="79">
        <v>80.14</v>
      </c>
      <c r="AL189" s="79">
        <v>82.55</v>
      </c>
      <c r="AM189" s="79">
        <v>84.97</v>
      </c>
      <c r="AN189" s="4"/>
    </row>
    <row r="190">
      <c r="A190" s="75" t="s">
        <v>424</v>
      </c>
      <c r="B190" s="4" t="s">
        <v>425</v>
      </c>
      <c r="C190" s="79">
        <v>0.81</v>
      </c>
      <c r="D190" s="79">
        <v>65.49</v>
      </c>
      <c r="E190" s="79">
        <v>65.56</v>
      </c>
      <c r="F190" s="79">
        <v>75.24</v>
      </c>
      <c r="G190" s="79">
        <v>75.33</v>
      </c>
      <c r="H190" s="79">
        <v>85.03</v>
      </c>
      <c r="I190" s="79">
        <v>85.12</v>
      </c>
      <c r="J190" s="79">
        <v>94.82</v>
      </c>
      <c r="K190" s="79">
        <v>94.9</v>
      </c>
      <c r="L190" s="79">
        <v>114.37</v>
      </c>
      <c r="M190" s="79">
        <v>133.92</v>
      </c>
      <c r="N190" s="79">
        <v>153.5</v>
      </c>
      <c r="O190" s="79">
        <v>170.92</v>
      </c>
      <c r="P190" s="79">
        <v>188.33</v>
      </c>
      <c r="Q190" s="79">
        <v>205.75</v>
      </c>
      <c r="R190" s="79">
        <v>223.17</v>
      </c>
      <c r="S190" s="79">
        <v>240.58</v>
      </c>
      <c r="T190" s="79">
        <v>283.25</v>
      </c>
      <c r="U190" s="79">
        <v>283.59</v>
      </c>
      <c r="V190" s="79">
        <v>283.94</v>
      </c>
      <c r="W190" s="79">
        <v>284.28</v>
      </c>
      <c r="X190" s="79">
        <v>284.63</v>
      </c>
      <c r="Y190" s="79">
        <v>355.51</v>
      </c>
      <c r="Z190" s="79">
        <v>355.86</v>
      </c>
      <c r="AA190" s="79">
        <v>356.2</v>
      </c>
      <c r="AB190" s="79">
        <v>356.55</v>
      </c>
      <c r="AC190" s="79">
        <v>356.89</v>
      </c>
      <c r="AD190" s="79">
        <v>429.27</v>
      </c>
      <c r="AE190" s="79">
        <v>429.61</v>
      </c>
      <c r="AF190" s="79">
        <v>429.96</v>
      </c>
      <c r="AG190" s="79">
        <v>430.3</v>
      </c>
      <c r="AH190" s="79">
        <v>430.65</v>
      </c>
      <c r="AI190" s="79">
        <v>503.99</v>
      </c>
      <c r="AJ190" s="79">
        <v>504.34</v>
      </c>
      <c r="AK190" s="79">
        <v>504.68</v>
      </c>
      <c r="AL190" s="79">
        <v>505.03</v>
      </c>
      <c r="AM190" s="79">
        <v>505.37</v>
      </c>
      <c r="AN190" s="4"/>
    </row>
    <row r="191">
      <c r="A191" s="75" t="s">
        <v>426</v>
      </c>
      <c r="B191" s="4" t="s">
        <v>427</v>
      </c>
      <c r="C191" s="79">
        <v>1.75</v>
      </c>
      <c r="D191" s="79">
        <v>12.57</v>
      </c>
      <c r="E191" s="79">
        <v>13.07</v>
      </c>
      <c r="F191" s="79">
        <v>13.69</v>
      </c>
      <c r="G191" s="79">
        <v>14.31</v>
      </c>
      <c r="H191" s="79">
        <v>14.93</v>
      </c>
      <c r="I191" s="79">
        <v>15.56</v>
      </c>
      <c r="J191" s="79">
        <v>16.18</v>
      </c>
      <c r="K191" s="79">
        <v>16.8</v>
      </c>
      <c r="L191" s="79">
        <v>18.54</v>
      </c>
      <c r="M191" s="79">
        <v>21.03</v>
      </c>
      <c r="N191" s="79">
        <v>23.51</v>
      </c>
      <c r="O191" s="79">
        <v>26.0</v>
      </c>
      <c r="P191" s="79">
        <v>28.49</v>
      </c>
      <c r="Q191" s="79">
        <v>30.97</v>
      </c>
      <c r="R191" s="79">
        <v>33.46</v>
      </c>
      <c r="S191" s="79">
        <v>35.94</v>
      </c>
      <c r="T191" s="79">
        <v>38.43</v>
      </c>
      <c r="U191" s="79">
        <v>40.92</v>
      </c>
      <c r="V191" s="79">
        <v>43.4</v>
      </c>
      <c r="W191" s="79">
        <v>45.89</v>
      </c>
      <c r="X191" s="79">
        <v>48.38</v>
      </c>
      <c r="Y191" s="79">
        <v>50.86</v>
      </c>
      <c r="Z191" s="79">
        <v>53.35</v>
      </c>
      <c r="AA191" s="79">
        <v>55.84</v>
      </c>
      <c r="AB191" s="79">
        <v>58.32</v>
      </c>
      <c r="AC191" s="79">
        <v>60.81</v>
      </c>
      <c r="AD191" s="79">
        <v>63.3</v>
      </c>
      <c r="AE191" s="79">
        <v>65.78</v>
      </c>
      <c r="AF191" s="79">
        <v>68.27</v>
      </c>
      <c r="AG191" s="79">
        <v>70.75</v>
      </c>
      <c r="AH191" s="79">
        <v>73.24</v>
      </c>
      <c r="AI191" s="79">
        <v>75.73</v>
      </c>
      <c r="AJ191" s="79">
        <v>78.21</v>
      </c>
      <c r="AK191" s="79">
        <v>80.7</v>
      </c>
      <c r="AL191" s="79">
        <v>83.19</v>
      </c>
      <c r="AM191" s="79">
        <v>85.67</v>
      </c>
      <c r="AN191" s="4"/>
    </row>
    <row r="192">
      <c r="A192" s="75" t="s">
        <v>428</v>
      </c>
      <c r="B192" s="4" t="s">
        <v>429</v>
      </c>
      <c r="C192" s="79">
        <v>1.75</v>
      </c>
      <c r="D192" s="79">
        <v>9.65</v>
      </c>
      <c r="E192" s="79">
        <v>11.1</v>
      </c>
      <c r="F192" s="79">
        <v>12.9</v>
      </c>
      <c r="G192" s="79">
        <v>14.7</v>
      </c>
      <c r="H192" s="79">
        <v>16.5</v>
      </c>
      <c r="I192" s="79">
        <v>18.31</v>
      </c>
      <c r="J192" s="79">
        <v>20.11</v>
      </c>
      <c r="K192" s="79">
        <v>21.91</v>
      </c>
      <c r="L192" s="79">
        <v>26.96</v>
      </c>
      <c r="M192" s="79">
        <v>34.17</v>
      </c>
      <c r="N192" s="79">
        <v>41.38</v>
      </c>
      <c r="O192" s="79">
        <v>48.59</v>
      </c>
      <c r="P192" s="79">
        <v>55.8</v>
      </c>
      <c r="Q192" s="79">
        <v>63.01</v>
      </c>
      <c r="R192" s="79">
        <v>70.22</v>
      </c>
      <c r="S192" s="79">
        <v>77.42</v>
      </c>
      <c r="T192" s="79">
        <v>84.63</v>
      </c>
      <c r="U192" s="79">
        <v>91.84</v>
      </c>
      <c r="V192" s="79">
        <v>99.05</v>
      </c>
      <c r="W192" s="79">
        <v>106.26</v>
      </c>
      <c r="X192" s="79">
        <v>113.47</v>
      </c>
      <c r="Y192" s="79">
        <v>120.68</v>
      </c>
      <c r="Z192" s="79">
        <v>127.89</v>
      </c>
      <c r="AA192" s="79">
        <v>135.1</v>
      </c>
      <c r="AB192" s="79">
        <v>142.31</v>
      </c>
      <c r="AC192" s="79">
        <v>149.52</v>
      </c>
      <c r="AD192" s="79">
        <v>158.5</v>
      </c>
      <c r="AE192" s="79">
        <v>163.94</v>
      </c>
      <c r="AF192" s="79">
        <v>171.15</v>
      </c>
      <c r="AG192" s="79">
        <v>178.36</v>
      </c>
      <c r="AH192" s="79">
        <v>185.57</v>
      </c>
      <c r="AI192" s="79">
        <v>192.78</v>
      </c>
      <c r="AJ192" s="79">
        <v>199.99</v>
      </c>
      <c r="AK192" s="79">
        <v>207.2</v>
      </c>
      <c r="AL192" s="79">
        <v>214.41</v>
      </c>
      <c r="AM192" s="79">
        <v>221.62</v>
      </c>
      <c r="AN192" s="4"/>
    </row>
    <row r="193">
      <c r="A193" s="75" t="s">
        <v>430</v>
      </c>
      <c r="B193" s="4" t="s">
        <v>431</v>
      </c>
      <c r="C193" s="79">
        <v>1.75</v>
      </c>
      <c r="D193" s="79">
        <v>23.34</v>
      </c>
      <c r="E193" s="79">
        <v>23.41</v>
      </c>
      <c r="F193" s="79">
        <v>27.56</v>
      </c>
      <c r="G193" s="79">
        <v>27.65</v>
      </c>
      <c r="H193" s="79">
        <v>33.33</v>
      </c>
      <c r="I193" s="79">
        <v>33.42</v>
      </c>
      <c r="J193" s="79">
        <v>37.78</v>
      </c>
      <c r="K193" s="79">
        <v>37.86</v>
      </c>
      <c r="L193" s="79">
        <v>47.13</v>
      </c>
      <c r="M193" s="79">
        <v>56.69</v>
      </c>
      <c r="N193" s="79">
        <v>66.43</v>
      </c>
      <c r="O193" s="79">
        <v>76.35</v>
      </c>
      <c r="P193" s="79">
        <v>86.47</v>
      </c>
      <c r="Q193" s="79">
        <v>96.78</v>
      </c>
      <c r="R193" s="79">
        <v>107.3</v>
      </c>
      <c r="S193" s="79">
        <v>118.01</v>
      </c>
      <c r="T193" s="79">
        <v>128.94</v>
      </c>
      <c r="U193" s="79">
        <v>140.07</v>
      </c>
      <c r="V193" s="79">
        <v>151.42</v>
      </c>
      <c r="W193" s="79">
        <v>162.99</v>
      </c>
      <c r="X193" s="79">
        <v>174.79</v>
      </c>
      <c r="Y193" s="79">
        <v>186.81</v>
      </c>
      <c r="Z193" s="79">
        <v>199.07</v>
      </c>
      <c r="AA193" s="79">
        <v>211.57</v>
      </c>
      <c r="AB193" s="79">
        <v>224.31</v>
      </c>
      <c r="AC193" s="79">
        <v>237.29</v>
      </c>
      <c r="AD193" s="79">
        <v>250.53</v>
      </c>
      <c r="AE193" s="79">
        <v>264.03</v>
      </c>
      <c r="AF193" s="79">
        <v>277.79</v>
      </c>
      <c r="AG193" s="79">
        <v>291.82</v>
      </c>
      <c r="AH193" s="79">
        <v>306.12</v>
      </c>
      <c r="AI193" s="79">
        <v>320.71</v>
      </c>
      <c r="AJ193" s="79">
        <v>335.57</v>
      </c>
      <c r="AK193" s="79">
        <v>350.73</v>
      </c>
      <c r="AL193" s="79">
        <v>366.18</v>
      </c>
      <c r="AM193" s="79">
        <v>381.94</v>
      </c>
      <c r="AN193" s="4"/>
    </row>
    <row r="194">
      <c r="A194" s="75" t="s">
        <v>432</v>
      </c>
      <c r="B194" s="4" t="s">
        <v>433</v>
      </c>
      <c r="C194" s="79">
        <v>1.75</v>
      </c>
      <c r="D194" s="79">
        <v>65.49</v>
      </c>
      <c r="E194" s="79">
        <v>65.56</v>
      </c>
      <c r="F194" s="79">
        <v>75.24</v>
      </c>
      <c r="G194" s="79">
        <v>75.33</v>
      </c>
      <c r="H194" s="79">
        <v>85.03</v>
      </c>
      <c r="I194" s="79">
        <v>85.12</v>
      </c>
      <c r="J194" s="79">
        <v>94.82</v>
      </c>
      <c r="K194" s="79">
        <v>94.9</v>
      </c>
      <c r="L194" s="79">
        <v>114.37</v>
      </c>
      <c r="M194" s="79">
        <v>133.92</v>
      </c>
      <c r="N194" s="79">
        <v>153.5</v>
      </c>
      <c r="O194" s="79">
        <v>170.92</v>
      </c>
      <c r="P194" s="79">
        <v>188.33</v>
      </c>
      <c r="Q194" s="79">
        <v>205.75</v>
      </c>
      <c r="R194" s="79">
        <v>223.17</v>
      </c>
      <c r="S194" s="79">
        <v>240.58</v>
      </c>
      <c r="T194" s="79">
        <v>283.25</v>
      </c>
      <c r="U194" s="79">
        <v>283.59</v>
      </c>
      <c r="V194" s="79">
        <v>283.94</v>
      </c>
      <c r="W194" s="79">
        <v>284.28</v>
      </c>
      <c r="X194" s="79">
        <v>284.63</v>
      </c>
      <c r="Y194" s="79">
        <v>355.51</v>
      </c>
      <c r="Z194" s="79">
        <v>355.86</v>
      </c>
      <c r="AA194" s="79">
        <v>356.2</v>
      </c>
      <c r="AB194" s="79">
        <v>356.55</v>
      </c>
      <c r="AC194" s="79">
        <v>356.89</v>
      </c>
      <c r="AD194" s="79">
        <v>429.27</v>
      </c>
      <c r="AE194" s="79">
        <v>429.61</v>
      </c>
      <c r="AF194" s="79">
        <v>429.96</v>
      </c>
      <c r="AG194" s="79">
        <v>430.3</v>
      </c>
      <c r="AH194" s="79">
        <v>430.65</v>
      </c>
      <c r="AI194" s="79">
        <v>503.99</v>
      </c>
      <c r="AJ194" s="79">
        <v>504.34</v>
      </c>
      <c r="AK194" s="79">
        <v>504.68</v>
      </c>
      <c r="AL194" s="79">
        <v>505.03</v>
      </c>
      <c r="AM194" s="79">
        <v>505.37</v>
      </c>
      <c r="AN194" s="4"/>
    </row>
    <row r="195">
      <c r="A195" s="75" t="s">
        <v>434</v>
      </c>
      <c r="B195" s="4" t="s">
        <v>435</v>
      </c>
      <c r="C195" s="79">
        <v>2.3</v>
      </c>
      <c r="D195" s="79">
        <v>13.31</v>
      </c>
      <c r="E195" s="79">
        <v>14.54</v>
      </c>
      <c r="F195" s="79">
        <v>16.08</v>
      </c>
      <c r="G195" s="79">
        <v>17.62</v>
      </c>
      <c r="H195" s="79">
        <v>19.16</v>
      </c>
      <c r="I195" s="79">
        <v>20.7</v>
      </c>
      <c r="J195" s="79">
        <v>22.24</v>
      </c>
      <c r="K195" s="79">
        <v>23.78</v>
      </c>
      <c r="L195" s="79">
        <v>28.09</v>
      </c>
      <c r="M195" s="79">
        <v>34.25</v>
      </c>
      <c r="N195" s="79">
        <v>40.41</v>
      </c>
      <c r="O195" s="79">
        <v>46.58</v>
      </c>
      <c r="P195" s="79">
        <v>52.74</v>
      </c>
      <c r="Q195" s="79">
        <v>58.9</v>
      </c>
      <c r="R195" s="79">
        <v>65.06</v>
      </c>
      <c r="S195" s="79">
        <v>71.22</v>
      </c>
      <c r="T195" s="79">
        <v>77.38</v>
      </c>
      <c r="U195" s="79">
        <v>83.54</v>
      </c>
      <c r="V195" s="79">
        <v>89.7</v>
      </c>
      <c r="W195" s="79">
        <v>95.86</v>
      </c>
      <c r="X195" s="79">
        <v>102.02</v>
      </c>
      <c r="Y195" s="79">
        <v>108.18</v>
      </c>
      <c r="Z195" s="79">
        <v>114.35</v>
      </c>
      <c r="AA195" s="79">
        <v>120.51</v>
      </c>
      <c r="AB195" s="79">
        <v>126.67</v>
      </c>
      <c r="AC195" s="79">
        <v>132.83</v>
      </c>
      <c r="AD195" s="79">
        <v>138.99</v>
      </c>
      <c r="AE195" s="79">
        <v>145.15</v>
      </c>
      <c r="AF195" s="79">
        <v>151.31</v>
      </c>
      <c r="AG195" s="79">
        <v>157.47</v>
      </c>
      <c r="AH195" s="79">
        <v>163.63</v>
      </c>
      <c r="AI195" s="79">
        <v>169.79</v>
      </c>
      <c r="AJ195" s="79">
        <v>175.95</v>
      </c>
      <c r="AK195" s="79">
        <v>182.12</v>
      </c>
      <c r="AL195" s="79">
        <v>188.28</v>
      </c>
      <c r="AM195" s="79">
        <v>194.44</v>
      </c>
      <c r="AN195" s="4"/>
    </row>
    <row r="196">
      <c r="A196" s="75" t="s">
        <v>436</v>
      </c>
      <c r="B196" s="4" t="s">
        <v>437</v>
      </c>
      <c r="C196" s="79">
        <v>1.75</v>
      </c>
      <c r="D196" s="79">
        <v>10.63</v>
      </c>
      <c r="E196" s="79">
        <v>11.06</v>
      </c>
      <c r="F196" s="79">
        <v>11.6</v>
      </c>
      <c r="G196" s="79">
        <v>12.14</v>
      </c>
      <c r="H196" s="79">
        <v>12.68</v>
      </c>
      <c r="I196" s="79">
        <v>13.22</v>
      </c>
      <c r="J196" s="79">
        <v>13.76</v>
      </c>
      <c r="K196" s="79">
        <v>14.3</v>
      </c>
      <c r="L196" s="79">
        <v>15.8</v>
      </c>
      <c r="M196" s="79">
        <v>17.96</v>
      </c>
      <c r="N196" s="79">
        <v>20.11</v>
      </c>
      <c r="O196" s="79">
        <v>22.27</v>
      </c>
      <c r="P196" s="79">
        <v>24.42</v>
      </c>
      <c r="Q196" s="79">
        <v>26.58</v>
      </c>
      <c r="R196" s="79">
        <v>28.73</v>
      </c>
      <c r="S196" s="79">
        <v>30.89</v>
      </c>
      <c r="T196" s="79">
        <v>33.05</v>
      </c>
      <c r="U196" s="79">
        <v>35.2</v>
      </c>
      <c r="V196" s="79">
        <v>37.36</v>
      </c>
      <c r="W196" s="79">
        <v>39.51</v>
      </c>
      <c r="X196" s="79">
        <v>41.67</v>
      </c>
      <c r="Y196" s="79">
        <v>43.82</v>
      </c>
      <c r="Z196" s="79">
        <v>45.98</v>
      </c>
      <c r="AA196" s="79">
        <v>48.13</v>
      </c>
      <c r="AB196" s="79">
        <v>50.29</v>
      </c>
      <c r="AC196" s="79">
        <v>52.44</v>
      </c>
      <c r="AD196" s="79">
        <v>54.6</v>
      </c>
      <c r="AE196" s="79">
        <v>56.75</v>
      </c>
      <c r="AF196" s="79">
        <v>58.91</v>
      </c>
      <c r="AG196" s="79">
        <v>61.06</v>
      </c>
      <c r="AH196" s="79">
        <v>63.22</v>
      </c>
      <c r="AI196" s="79">
        <v>65.37</v>
      </c>
      <c r="AJ196" s="79">
        <v>67.53</v>
      </c>
      <c r="AK196" s="79">
        <v>69.68</v>
      </c>
      <c r="AL196" s="79">
        <v>71.84</v>
      </c>
      <c r="AM196" s="79">
        <v>73.99</v>
      </c>
      <c r="AN196" s="4"/>
    </row>
    <row r="197">
      <c r="A197" s="75" t="s">
        <v>438</v>
      </c>
      <c r="B197" s="4" t="s">
        <v>439</v>
      </c>
      <c r="C197" s="79">
        <v>1.75</v>
      </c>
      <c r="D197" s="79">
        <v>11.55</v>
      </c>
      <c r="E197" s="79">
        <v>12.41</v>
      </c>
      <c r="F197" s="79">
        <v>13.49</v>
      </c>
      <c r="G197" s="79">
        <v>14.56</v>
      </c>
      <c r="H197" s="79">
        <v>15.64</v>
      </c>
      <c r="I197" s="79">
        <v>16.71</v>
      </c>
      <c r="J197" s="79">
        <v>17.79</v>
      </c>
      <c r="K197" s="79">
        <v>18.86</v>
      </c>
      <c r="L197" s="79">
        <v>21.87</v>
      </c>
      <c r="M197" s="79">
        <v>26.17</v>
      </c>
      <c r="N197" s="79">
        <v>30.47</v>
      </c>
      <c r="O197" s="79">
        <v>34.77</v>
      </c>
      <c r="P197" s="79">
        <v>39.07</v>
      </c>
      <c r="Q197" s="79">
        <v>43.37</v>
      </c>
      <c r="R197" s="79">
        <v>47.67</v>
      </c>
      <c r="S197" s="79">
        <v>51.96</v>
      </c>
      <c r="T197" s="79">
        <v>56.26</v>
      </c>
      <c r="U197" s="79">
        <v>60.56</v>
      </c>
      <c r="V197" s="79">
        <v>64.86</v>
      </c>
      <c r="W197" s="79">
        <v>69.16</v>
      </c>
      <c r="X197" s="79">
        <v>73.46</v>
      </c>
      <c r="Y197" s="79">
        <v>77.76</v>
      </c>
      <c r="Z197" s="79">
        <v>82.06</v>
      </c>
      <c r="AA197" s="79">
        <v>86.35</v>
      </c>
      <c r="AB197" s="79">
        <v>90.65</v>
      </c>
      <c r="AC197" s="79">
        <v>94.95</v>
      </c>
      <c r="AD197" s="79">
        <v>99.25</v>
      </c>
      <c r="AE197" s="79">
        <v>103.55</v>
      </c>
      <c r="AF197" s="79">
        <v>107.85</v>
      </c>
      <c r="AG197" s="79">
        <v>112.15</v>
      </c>
      <c r="AH197" s="79">
        <v>116.45</v>
      </c>
      <c r="AI197" s="79">
        <v>120.75</v>
      </c>
      <c r="AJ197" s="79">
        <v>125.04</v>
      </c>
      <c r="AK197" s="79">
        <v>129.34</v>
      </c>
      <c r="AL197" s="79">
        <v>133.64</v>
      </c>
      <c r="AM197" s="79">
        <v>137.94</v>
      </c>
      <c r="AN197" s="4"/>
    </row>
    <row r="198">
      <c r="A198" s="75" t="s">
        <v>440</v>
      </c>
      <c r="B198" s="4" t="s">
        <v>441</v>
      </c>
      <c r="C198" s="79">
        <v>0.3</v>
      </c>
      <c r="D198" s="79">
        <v>16.53</v>
      </c>
      <c r="E198" s="79">
        <v>16.85</v>
      </c>
      <c r="F198" s="79">
        <v>17.25</v>
      </c>
      <c r="G198" s="79">
        <v>17.64</v>
      </c>
      <c r="H198" s="79">
        <v>18.04</v>
      </c>
      <c r="I198" s="79">
        <v>18.44</v>
      </c>
      <c r="J198" s="79">
        <v>18.84</v>
      </c>
      <c r="K198" s="79">
        <v>19.23</v>
      </c>
      <c r="L198" s="79">
        <v>20.35</v>
      </c>
      <c r="M198" s="79">
        <v>21.94</v>
      </c>
      <c r="N198" s="79">
        <v>23.53</v>
      </c>
      <c r="O198" s="79">
        <v>25.12</v>
      </c>
      <c r="P198" s="79">
        <v>26.71</v>
      </c>
      <c r="Q198" s="79">
        <v>28.3</v>
      </c>
      <c r="R198" s="79">
        <v>29.89</v>
      </c>
      <c r="S198" s="79">
        <v>31.48</v>
      </c>
      <c r="T198" s="79">
        <v>33.07</v>
      </c>
      <c r="U198" s="79">
        <v>34.67</v>
      </c>
      <c r="V198" s="79">
        <v>36.26</v>
      </c>
      <c r="W198" s="79">
        <v>37.85</v>
      </c>
      <c r="X198" s="79">
        <v>39.44</v>
      </c>
      <c r="Y198" s="79">
        <v>41.03</v>
      </c>
      <c r="Z198" s="79">
        <v>42.62</v>
      </c>
      <c r="AA198" s="79">
        <v>44.21</v>
      </c>
      <c r="AB198" s="79">
        <v>45.8</v>
      </c>
      <c r="AC198" s="79">
        <v>47.39</v>
      </c>
      <c r="AD198" s="79">
        <v>48.98</v>
      </c>
      <c r="AE198" s="79">
        <v>50.57</v>
      </c>
      <c r="AF198" s="79">
        <v>52.16</v>
      </c>
      <c r="AG198" s="79">
        <v>53.75</v>
      </c>
      <c r="AH198" s="79">
        <v>55.35</v>
      </c>
      <c r="AI198" s="79">
        <v>56.94</v>
      </c>
      <c r="AJ198" s="79">
        <v>58.53</v>
      </c>
      <c r="AK198" s="79">
        <v>60.12</v>
      </c>
      <c r="AL198" s="79">
        <v>61.71</v>
      </c>
      <c r="AM198" s="79">
        <v>63.3</v>
      </c>
      <c r="AN198" s="4"/>
    </row>
    <row r="199">
      <c r="A199" s="75" t="s">
        <v>442</v>
      </c>
      <c r="B199" s="4" t="s">
        <v>443</v>
      </c>
      <c r="C199" s="79">
        <v>1.75</v>
      </c>
      <c r="D199" s="79">
        <v>12.45</v>
      </c>
      <c r="E199" s="79">
        <v>12.84</v>
      </c>
      <c r="F199" s="79">
        <v>13.31</v>
      </c>
      <c r="G199" s="79">
        <v>13.79</v>
      </c>
      <c r="H199" s="79">
        <v>14.26</v>
      </c>
      <c r="I199" s="79">
        <v>14.74</v>
      </c>
      <c r="J199" s="79">
        <v>15.21</v>
      </c>
      <c r="K199" s="79">
        <v>15.69</v>
      </c>
      <c r="L199" s="79">
        <v>17.02</v>
      </c>
      <c r="M199" s="79">
        <v>18.92</v>
      </c>
      <c r="N199" s="79">
        <v>20.82</v>
      </c>
      <c r="O199" s="79">
        <v>22.72</v>
      </c>
      <c r="P199" s="79">
        <v>24.63</v>
      </c>
      <c r="Q199" s="79">
        <v>26.53</v>
      </c>
      <c r="R199" s="79">
        <v>28.43</v>
      </c>
      <c r="S199" s="79">
        <v>30.33</v>
      </c>
      <c r="T199" s="79">
        <v>32.23</v>
      </c>
      <c r="U199" s="79">
        <v>34.13</v>
      </c>
      <c r="V199" s="79">
        <v>36.04</v>
      </c>
      <c r="W199" s="79">
        <v>37.94</v>
      </c>
      <c r="X199" s="79">
        <v>39.84</v>
      </c>
      <c r="Y199" s="79">
        <v>41.74</v>
      </c>
      <c r="Z199" s="79">
        <v>43.64</v>
      </c>
      <c r="AA199" s="79">
        <v>45.54</v>
      </c>
      <c r="AB199" s="79">
        <v>47.45</v>
      </c>
      <c r="AC199" s="79">
        <v>49.35</v>
      </c>
      <c r="AD199" s="79">
        <v>51.25</v>
      </c>
      <c r="AE199" s="79">
        <v>53.15</v>
      </c>
      <c r="AF199" s="79">
        <v>55.05</v>
      </c>
      <c r="AG199" s="79">
        <v>56.96</v>
      </c>
      <c r="AH199" s="79">
        <v>58.86</v>
      </c>
      <c r="AI199" s="79">
        <v>60.76</v>
      </c>
      <c r="AJ199" s="79">
        <v>62.66</v>
      </c>
      <c r="AK199" s="79">
        <v>64.56</v>
      </c>
      <c r="AL199" s="79">
        <v>66.46</v>
      </c>
      <c r="AM199" s="79">
        <v>68.37</v>
      </c>
      <c r="AN199" s="4"/>
    </row>
    <row r="200">
      <c r="A200" s="75" t="s">
        <v>444</v>
      </c>
      <c r="B200" s="4" t="s">
        <v>445</v>
      </c>
      <c r="C200" s="79">
        <v>0.37</v>
      </c>
      <c r="D200" s="79">
        <v>12.44</v>
      </c>
      <c r="E200" s="79">
        <v>12.81</v>
      </c>
      <c r="F200" s="79">
        <v>13.27</v>
      </c>
      <c r="G200" s="79">
        <v>13.73</v>
      </c>
      <c r="H200" s="79">
        <v>14.19</v>
      </c>
      <c r="I200" s="79">
        <v>14.65</v>
      </c>
      <c r="J200" s="79">
        <v>15.11</v>
      </c>
      <c r="K200" s="79">
        <v>15.56</v>
      </c>
      <c r="L200" s="79">
        <v>16.85</v>
      </c>
      <c r="M200" s="79">
        <v>18.69</v>
      </c>
      <c r="N200" s="79">
        <v>20.52</v>
      </c>
      <c r="O200" s="79">
        <v>22.36</v>
      </c>
      <c r="P200" s="79">
        <v>24.2</v>
      </c>
      <c r="Q200" s="79">
        <v>26.03</v>
      </c>
      <c r="R200" s="79">
        <v>27.87</v>
      </c>
      <c r="S200" s="79">
        <v>29.71</v>
      </c>
      <c r="T200" s="79">
        <v>31.54</v>
      </c>
      <c r="U200" s="79">
        <v>33.38</v>
      </c>
      <c r="V200" s="79">
        <v>35.22</v>
      </c>
      <c r="W200" s="79">
        <v>37.05</v>
      </c>
      <c r="X200" s="79">
        <v>38.89</v>
      </c>
      <c r="Y200" s="79">
        <v>40.73</v>
      </c>
      <c r="Z200" s="79">
        <v>42.56</v>
      </c>
      <c r="AA200" s="79">
        <v>44.4</v>
      </c>
      <c r="AB200" s="79">
        <v>46.24</v>
      </c>
      <c r="AC200" s="79">
        <v>48.08</v>
      </c>
      <c r="AD200" s="79">
        <v>49.91</v>
      </c>
      <c r="AE200" s="79">
        <v>51.75</v>
      </c>
      <c r="AF200" s="79">
        <v>53.59</v>
      </c>
      <c r="AG200" s="79">
        <v>55.42</v>
      </c>
      <c r="AH200" s="79">
        <v>57.26</v>
      </c>
      <c r="AI200" s="79">
        <v>59.1</v>
      </c>
      <c r="AJ200" s="79">
        <v>60.93</v>
      </c>
      <c r="AK200" s="79">
        <v>62.77</v>
      </c>
      <c r="AL200" s="79">
        <v>64.61</v>
      </c>
      <c r="AM200" s="79">
        <v>66.44</v>
      </c>
      <c r="AN200" s="4"/>
    </row>
    <row r="201">
      <c r="A201" s="75" t="s">
        <v>446</v>
      </c>
      <c r="B201" s="4" t="s">
        <v>447</v>
      </c>
      <c r="C201" s="79">
        <v>1.58</v>
      </c>
      <c r="D201" s="79">
        <v>8.41</v>
      </c>
      <c r="E201" s="79">
        <v>8.89</v>
      </c>
      <c r="F201" s="79">
        <v>9.49</v>
      </c>
      <c r="G201" s="79">
        <v>10.09</v>
      </c>
      <c r="H201" s="79">
        <v>10.68</v>
      </c>
      <c r="I201" s="79">
        <v>11.28</v>
      </c>
      <c r="J201" s="79">
        <v>11.88</v>
      </c>
      <c r="K201" s="79">
        <v>12.47</v>
      </c>
      <c r="L201" s="79">
        <v>14.15</v>
      </c>
      <c r="M201" s="79">
        <v>16.53</v>
      </c>
      <c r="N201" s="79">
        <v>18.92</v>
      </c>
      <c r="O201" s="79">
        <v>21.31</v>
      </c>
      <c r="P201" s="79">
        <v>23.7</v>
      </c>
      <c r="Q201" s="79">
        <v>26.09</v>
      </c>
      <c r="R201" s="79">
        <v>28.48</v>
      </c>
      <c r="S201" s="79">
        <v>30.87</v>
      </c>
      <c r="T201" s="79">
        <v>33.25</v>
      </c>
      <c r="U201" s="79">
        <v>35.64</v>
      </c>
      <c r="V201" s="79">
        <v>38.03</v>
      </c>
      <c r="W201" s="79">
        <v>40.42</v>
      </c>
      <c r="X201" s="79">
        <v>42.81</v>
      </c>
      <c r="Y201" s="79">
        <v>45.2</v>
      </c>
      <c r="Z201" s="79">
        <v>47.59</v>
      </c>
      <c r="AA201" s="79">
        <v>49.97</v>
      </c>
      <c r="AB201" s="79">
        <v>52.36</v>
      </c>
      <c r="AC201" s="79">
        <v>54.75</v>
      </c>
      <c r="AD201" s="79">
        <v>57.14</v>
      </c>
      <c r="AE201" s="79">
        <v>59.53</v>
      </c>
      <c r="AF201" s="79">
        <v>61.92</v>
      </c>
      <c r="AG201" s="79">
        <v>64.31</v>
      </c>
      <c r="AH201" s="79">
        <v>66.69</v>
      </c>
      <c r="AI201" s="79">
        <v>69.08</v>
      </c>
      <c r="AJ201" s="79">
        <v>71.47</v>
      </c>
      <c r="AK201" s="79">
        <v>73.86</v>
      </c>
      <c r="AL201" s="79">
        <v>76.25</v>
      </c>
      <c r="AM201" s="79">
        <v>78.64</v>
      </c>
      <c r="AN201" s="4"/>
    </row>
    <row r="202">
      <c r="A202" s="75" t="s">
        <v>448</v>
      </c>
      <c r="B202" s="4" t="s">
        <v>449</v>
      </c>
      <c r="C202" s="79">
        <v>0.44</v>
      </c>
      <c r="D202" s="79">
        <v>13.89</v>
      </c>
      <c r="E202" s="79">
        <v>14.33</v>
      </c>
      <c r="F202" s="79">
        <v>14.88</v>
      </c>
      <c r="G202" s="79">
        <v>15.43</v>
      </c>
      <c r="H202" s="79">
        <v>15.98</v>
      </c>
      <c r="I202" s="79">
        <v>16.53</v>
      </c>
      <c r="J202" s="79">
        <v>17.08</v>
      </c>
      <c r="K202" s="79">
        <v>17.63</v>
      </c>
      <c r="L202" s="79">
        <v>19.16</v>
      </c>
      <c r="M202" s="79">
        <v>21.36</v>
      </c>
      <c r="N202" s="79">
        <v>23.56</v>
      </c>
      <c r="O202" s="79">
        <v>25.75</v>
      </c>
      <c r="P202" s="79">
        <v>27.95</v>
      </c>
      <c r="Q202" s="79">
        <v>30.14</v>
      </c>
      <c r="R202" s="79">
        <v>32.34</v>
      </c>
      <c r="S202" s="79">
        <v>34.54</v>
      </c>
      <c r="T202" s="79">
        <v>36.73</v>
      </c>
      <c r="U202" s="79">
        <v>38.93</v>
      </c>
      <c r="V202" s="79">
        <v>41.13</v>
      </c>
      <c r="W202" s="79">
        <v>43.32</v>
      </c>
      <c r="X202" s="79">
        <v>45.52</v>
      </c>
      <c r="Y202" s="79">
        <v>47.71</v>
      </c>
      <c r="Z202" s="79">
        <v>49.91</v>
      </c>
      <c r="AA202" s="79">
        <v>52.11</v>
      </c>
      <c r="AB202" s="79">
        <v>54.3</v>
      </c>
      <c r="AC202" s="79">
        <v>56.5</v>
      </c>
      <c r="AD202" s="79">
        <v>58.7</v>
      </c>
      <c r="AE202" s="79">
        <v>60.89</v>
      </c>
      <c r="AF202" s="79">
        <v>63.09</v>
      </c>
      <c r="AG202" s="79">
        <v>65.28</v>
      </c>
      <c r="AH202" s="79">
        <v>67.48</v>
      </c>
      <c r="AI202" s="79">
        <v>69.68</v>
      </c>
      <c r="AJ202" s="79">
        <v>71.87</v>
      </c>
      <c r="AK202" s="79">
        <v>74.07</v>
      </c>
      <c r="AL202" s="79">
        <v>76.27</v>
      </c>
      <c r="AM202" s="79">
        <v>78.46</v>
      </c>
      <c r="AN202" s="4"/>
    </row>
    <row r="203">
      <c r="A203" s="75" t="s">
        <v>450</v>
      </c>
      <c r="B203" s="4" t="s">
        <v>451</v>
      </c>
      <c r="C203" s="79">
        <v>0.94</v>
      </c>
      <c r="D203" s="79">
        <v>11.05</v>
      </c>
      <c r="E203" s="79">
        <v>11.41</v>
      </c>
      <c r="F203" s="79">
        <v>11.86</v>
      </c>
      <c r="G203" s="79">
        <v>12.31</v>
      </c>
      <c r="H203" s="79">
        <v>12.76</v>
      </c>
      <c r="I203" s="79">
        <v>13.21</v>
      </c>
      <c r="J203" s="79">
        <v>13.66</v>
      </c>
      <c r="K203" s="79">
        <v>14.11</v>
      </c>
      <c r="L203" s="79">
        <v>15.37</v>
      </c>
      <c r="M203" s="79">
        <v>17.17</v>
      </c>
      <c r="N203" s="79">
        <v>18.96</v>
      </c>
      <c r="O203" s="79">
        <v>20.76</v>
      </c>
      <c r="P203" s="79">
        <v>22.56</v>
      </c>
      <c r="Q203" s="79">
        <v>24.36</v>
      </c>
      <c r="R203" s="79">
        <v>26.16</v>
      </c>
      <c r="S203" s="79">
        <v>27.95</v>
      </c>
      <c r="T203" s="79">
        <v>29.75</v>
      </c>
      <c r="U203" s="79">
        <v>31.55</v>
      </c>
      <c r="V203" s="79">
        <v>33.35</v>
      </c>
      <c r="W203" s="79">
        <v>35.14</v>
      </c>
      <c r="X203" s="79">
        <v>36.94</v>
      </c>
      <c r="Y203" s="79">
        <v>38.74</v>
      </c>
      <c r="Z203" s="79">
        <v>40.54</v>
      </c>
      <c r="AA203" s="79">
        <v>42.33</v>
      </c>
      <c r="AB203" s="79">
        <v>44.13</v>
      </c>
      <c r="AC203" s="79">
        <v>45.93</v>
      </c>
      <c r="AD203" s="79">
        <v>47.73</v>
      </c>
      <c r="AE203" s="79">
        <v>49.53</v>
      </c>
      <c r="AF203" s="79">
        <v>51.32</v>
      </c>
      <c r="AG203" s="79">
        <v>53.12</v>
      </c>
      <c r="AH203" s="79">
        <v>54.92</v>
      </c>
      <c r="AI203" s="79">
        <v>56.72</v>
      </c>
      <c r="AJ203" s="79">
        <v>58.51</v>
      </c>
      <c r="AK203" s="79">
        <v>60.31</v>
      </c>
      <c r="AL203" s="79">
        <v>62.11</v>
      </c>
      <c r="AM203" s="79">
        <v>63.91</v>
      </c>
      <c r="AN203" s="4"/>
    </row>
    <row r="204">
      <c r="A204" s="75" t="s">
        <v>452</v>
      </c>
      <c r="B204" s="4" t="s">
        <v>453</v>
      </c>
      <c r="C204" s="79">
        <v>3.17</v>
      </c>
      <c r="D204" s="79">
        <v>8.3</v>
      </c>
      <c r="E204" s="79">
        <v>8.66</v>
      </c>
      <c r="F204" s="79">
        <v>9.1</v>
      </c>
      <c r="G204" s="79">
        <v>9.55</v>
      </c>
      <c r="H204" s="79">
        <v>10.0</v>
      </c>
      <c r="I204" s="79">
        <v>10.45</v>
      </c>
      <c r="J204" s="79">
        <v>10.9</v>
      </c>
      <c r="K204" s="79">
        <v>11.35</v>
      </c>
      <c r="L204" s="79">
        <v>12.61</v>
      </c>
      <c r="M204" s="79">
        <v>14.41</v>
      </c>
      <c r="N204" s="79">
        <v>16.21</v>
      </c>
      <c r="O204" s="79">
        <v>18.0</v>
      </c>
      <c r="P204" s="79">
        <v>19.8</v>
      </c>
      <c r="Q204" s="79">
        <v>21.6</v>
      </c>
      <c r="R204" s="79">
        <v>23.4</v>
      </c>
      <c r="S204" s="79">
        <v>25.19</v>
      </c>
      <c r="T204" s="79">
        <v>26.99</v>
      </c>
      <c r="U204" s="79">
        <v>28.79</v>
      </c>
      <c r="V204" s="79">
        <v>30.59</v>
      </c>
      <c r="W204" s="79">
        <v>32.39</v>
      </c>
      <c r="X204" s="79">
        <v>34.18</v>
      </c>
      <c r="Y204" s="79">
        <v>35.98</v>
      </c>
      <c r="Z204" s="79">
        <v>37.78</v>
      </c>
      <c r="AA204" s="79">
        <v>39.58</v>
      </c>
      <c r="AB204" s="79">
        <v>41.37</v>
      </c>
      <c r="AC204" s="79">
        <v>43.17</v>
      </c>
      <c r="AD204" s="79">
        <v>44.97</v>
      </c>
      <c r="AE204" s="79">
        <v>46.77</v>
      </c>
      <c r="AF204" s="79">
        <v>48.56</v>
      </c>
      <c r="AG204" s="79">
        <v>50.36</v>
      </c>
      <c r="AH204" s="79">
        <v>52.16</v>
      </c>
      <c r="AI204" s="79">
        <v>53.96</v>
      </c>
      <c r="AJ204" s="79">
        <v>55.76</v>
      </c>
      <c r="AK204" s="79">
        <v>57.55</v>
      </c>
      <c r="AL204" s="79">
        <v>59.35</v>
      </c>
      <c r="AM204" s="79">
        <v>61.15</v>
      </c>
      <c r="AN204" s="4"/>
    </row>
    <row r="205">
      <c r="A205" s="75" t="s">
        <v>454</v>
      </c>
      <c r="B205" s="4" t="s">
        <v>455</v>
      </c>
      <c r="C205" s="79">
        <v>0.69</v>
      </c>
      <c r="D205" s="79">
        <v>13.11</v>
      </c>
      <c r="E205" s="79">
        <v>14.14</v>
      </c>
      <c r="F205" s="79">
        <v>15.44</v>
      </c>
      <c r="G205" s="79">
        <v>16.73</v>
      </c>
      <c r="H205" s="79">
        <v>18.03</v>
      </c>
      <c r="I205" s="79">
        <v>19.32</v>
      </c>
      <c r="J205" s="79">
        <v>20.61</v>
      </c>
      <c r="K205" s="79">
        <v>21.91</v>
      </c>
      <c r="L205" s="79">
        <v>25.53</v>
      </c>
      <c r="M205" s="79">
        <v>30.7</v>
      </c>
      <c r="N205" s="79">
        <v>35.88</v>
      </c>
      <c r="O205" s="79">
        <v>41.05</v>
      </c>
      <c r="P205" s="79">
        <v>46.23</v>
      </c>
      <c r="Q205" s="79">
        <v>51.4</v>
      </c>
      <c r="R205" s="79">
        <v>56.58</v>
      </c>
      <c r="S205" s="79">
        <v>61.75</v>
      </c>
      <c r="T205" s="79">
        <v>66.93</v>
      </c>
      <c r="U205" s="79">
        <v>72.1</v>
      </c>
      <c r="V205" s="79">
        <v>77.28</v>
      </c>
      <c r="W205" s="79">
        <v>82.45</v>
      </c>
      <c r="X205" s="79">
        <v>87.63</v>
      </c>
      <c r="Y205" s="79">
        <v>92.8</v>
      </c>
      <c r="Z205" s="79">
        <v>97.98</v>
      </c>
      <c r="AA205" s="79">
        <v>103.15</v>
      </c>
      <c r="AB205" s="79">
        <v>108.33</v>
      </c>
      <c r="AC205" s="79">
        <v>113.5</v>
      </c>
      <c r="AD205" s="79">
        <v>119.78</v>
      </c>
      <c r="AE205" s="79">
        <v>123.85</v>
      </c>
      <c r="AF205" s="79">
        <v>129.03</v>
      </c>
      <c r="AG205" s="79">
        <v>134.2</v>
      </c>
      <c r="AH205" s="79">
        <v>139.38</v>
      </c>
      <c r="AI205" s="79">
        <v>144.55</v>
      </c>
      <c r="AJ205" s="79">
        <v>149.72</v>
      </c>
      <c r="AK205" s="79">
        <v>154.9</v>
      </c>
      <c r="AL205" s="79">
        <v>160.07</v>
      </c>
      <c r="AM205" s="79">
        <v>165.25</v>
      </c>
      <c r="AN205" s="4"/>
    </row>
    <row r="206">
      <c r="A206" s="75" t="s">
        <v>456</v>
      </c>
      <c r="B206" s="4" t="s">
        <v>457</v>
      </c>
      <c r="C206" s="79">
        <v>1.0</v>
      </c>
      <c r="D206" s="79">
        <v>10.66</v>
      </c>
      <c r="E206" s="79">
        <v>10.98</v>
      </c>
      <c r="F206" s="79">
        <v>11.37</v>
      </c>
      <c r="G206" s="79">
        <v>11.76</v>
      </c>
      <c r="H206" s="79">
        <v>12.15</v>
      </c>
      <c r="I206" s="79">
        <v>12.54</v>
      </c>
      <c r="J206" s="79">
        <v>12.94</v>
      </c>
      <c r="K206" s="79">
        <v>13.33</v>
      </c>
      <c r="L206" s="79">
        <v>14.42</v>
      </c>
      <c r="M206" s="79">
        <v>15.99</v>
      </c>
      <c r="N206" s="79">
        <v>17.56</v>
      </c>
      <c r="O206" s="79">
        <v>19.12</v>
      </c>
      <c r="P206" s="79">
        <v>20.69</v>
      </c>
      <c r="Q206" s="79">
        <v>22.26</v>
      </c>
      <c r="R206" s="79">
        <v>23.82</v>
      </c>
      <c r="S206" s="79">
        <v>25.39</v>
      </c>
      <c r="T206" s="79">
        <v>26.96</v>
      </c>
      <c r="U206" s="79">
        <v>28.52</v>
      </c>
      <c r="V206" s="79">
        <v>30.09</v>
      </c>
      <c r="W206" s="79">
        <v>31.66</v>
      </c>
      <c r="X206" s="79">
        <v>33.22</v>
      </c>
      <c r="Y206" s="79">
        <v>34.79</v>
      </c>
      <c r="Z206" s="79">
        <v>36.36</v>
      </c>
      <c r="AA206" s="79">
        <v>37.92</v>
      </c>
      <c r="AB206" s="79">
        <v>39.49</v>
      </c>
      <c r="AC206" s="79">
        <v>41.06</v>
      </c>
      <c r="AD206" s="79">
        <v>42.62</v>
      </c>
      <c r="AE206" s="79">
        <v>44.19</v>
      </c>
      <c r="AF206" s="79">
        <v>45.76</v>
      </c>
      <c r="AG206" s="79">
        <v>47.32</v>
      </c>
      <c r="AH206" s="79">
        <v>48.89</v>
      </c>
      <c r="AI206" s="79">
        <v>50.46</v>
      </c>
      <c r="AJ206" s="79">
        <v>52.02</v>
      </c>
      <c r="AK206" s="79">
        <v>53.59</v>
      </c>
      <c r="AL206" s="79">
        <v>55.16</v>
      </c>
      <c r="AM206" s="79">
        <v>56.72</v>
      </c>
      <c r="AN206" s="4"/>
    </row>
    <row r="207">
      <c r="A207" s="75" t="s">
        <v>458</v>
      </c>
      <c r="B207" s="4" t="s">
        <v>459</v>
      </c>
      <c r="C207" s="79">
        <v>1.69</v>
      </c>
      <c r="D207" s="79">
        <v>15.24</v>
      </c>
      <c r="E207" s="79">
        <v>15.64</v>
      </c>
      <c r="F207" s="79">
        <v>16.14</v>
      </c>
      <c r="G207" s="79">
        <v>16.65</v>
      </c>
      <c r="H207" s="79">
        <v>17.15</v>
      </c>
      <c r="I207" s="79">
        <v>17.65</v>
      </c>
      <c r="J207" s="79">
        <v>18.16</v>
      </c>
      <c r="K207" s="79">
        <v>18.66</v>
      </c>
      <c r="L207" s="79">
        <v>20.07</v>
      </c>
      <c r="M207" s="79">
        <v>22.08</v>
      </c>
      <c r="N207" s="79">
        <v>24.1</v>
      </c>
      <c r="O207" s="79">
        <v>26.11</v>
      </c>
      <c r="P207" s="79">
        <v>28.12</v>
      </c>
      <c r="Q207" s="79">
        <v>30.14</v>
      </c>
      <c r="R207" s="79">
        <v>32.15</v>
      </c>
      <c r="S207" s="79">
        <v>34.17</v>
      </c>
      <c r="T207" s="79">
        <v>36.18</v>
      </c>
      <c r="U207" s="79">
        <v>38.19</v>
      </c>
      <c r="V207" s="79">
        <v>40.21</v>
      </c>
      <c r="W207" s="79">
        <v>42.22</v>
      </c>
      <c r="X207" s="79">
        <v>44.23</v>
      </c>
      <c r="Y207" s="79">
        <v>46.25</v>
      </c>
      <c r="Z207" s="79">
        <v>48.26</v>
      </c>
      <c r="AA207" s="79">
        <v>50.28</v>
      </c>
      <c r="AB207" s="79">
        <v>52.29</v>
      </c>
      <c r="AC207" s="79">
        <v>54.3</v>
      </c>
      <c r="AD207" s="79">
        <v>56.32</v>
      </c>
      <c r="AE207" s="79">
        <v>58.33</v>
      </c>
      <c r="AF207" s="79">
        <v>60.34</v>
      </c>
      <c r="AG207" s="79">
        <v>62.36</v>
      </c>
      <c r="AH207" s="79">
        <v>64.37</v>
      </c>
      <c r="AI207" s="79">
        <v>66.39</v>
      </c>
      <c r="AJ207" s="79">
        <v>68.4</v>
      </c>
      <c r="AK207" s="79">
        <v>70.41</v>
      </c>
      <c r="AL207" s="79">
        <v>72.43</v>
      </c>
      <c r="AM207" s="79">
        <v>74.44</v>
      </c>
      <c r="AN207" s="4"/>
    </row>
    <row r="208">
      <c r="A208" s="75" t="s">
        <v>460</v>
      </c>
      <c r="B208" s="4" t="s">
        <v>461</v>
      </c>
      <c r="C208" s="79">
        <v>1.75</v>
      </c>
      <c r="D208" s="79">
        <v>12.58</v>
      </c>
      <c r="E208" s="79">
        <v>13.09</v>
      </c>
      <c r="F208" s="79">
        <v>13.73</v>
      </c>
      <c r="G208" s="79">
        <v>14.36</v>
      </c>
      <c r="H208" s="79">
        <v>15.0</v>
      </c>
      <c r="I208" s="79">
        <v>15.63</v>
      </c>
      <c r="J208" s="79">
        <v>16.27</v>
      </c>
      <c r="K208" s="79">
        <v>16.91</v>
      </c>
      <c r="L208" s="79">
        <v>18.68</v>
      </c>
      <c r="M208" s="79">
        <v>21.23</v>
      </c>
      <c r="N208" s="79">
        <v>23.77</v>
      </c>
      <c r="O208" s="79">
        <v>26.31</v>
      </c>
      <c r="P208" s="79">
        <v>28.86</v>
      </c>
      <c r="Q208" s="79">
        <v>31.4</v>
      </c>
      <c r="R208" s="79">
        <v>33.94</v>
      </c>
      <c r="S208" s="79">
        <v>36.48</v>
      </c>
      <c r="T208" s="79">
        <v>39.03</v>
      </c>
      <c r="U208" s="79">
        <v>41.57</v>
      </c>
      <c r="V208" s="79">
        <v>44.11</v>
      </c>
      <c r="W208" s="79">
        <v>46.65</v>
      </c>
      <c r="X208" s="79">
        <v>49.2</v>
      </c>
      <c r="Y208" s="79">
        <v>51.74</v>
      </c>
      <c r="Z208" s="79">
        <v>54.28</v>
      </c>
      <c r="AA208" s="79">
        <v>56.82</v>
      </c>
      <c r="AB208" s="79">
        <v>59.37</v>
      </c>
      <c r="AC208" s="79">
        <v>61.91</v>
      </c>
      <c r="AD208" s="79">
        <v>64.45</v>
      </c>
      <c r="AE208" s="79">
        <v>66.99</v>
      </c>
      <c r="AF208" s="79">
        <v>69.54</v>
      </c>
      <c r="AG208" s="79">
        <v>72.08</v>
      </c>
      <c r="AH208" s="79">
        <v>74.62</v>
      </c>
      <c r="AI208" s="79">
        <v>77.16</v>
      </c>
      <c r="AJ208" s="79">
        <v>79.71</v>
      </c>
      <c r="AK208" s="79">
        <v>82.25</v>
      </c>
      <c r="AL208" s="79">
        <v>84.79</v>
      </c>
      <c r="AM208" s="79">
        <v>87.33</v>
      </c>
      <c r="AN208" s="4"/>
    </row>
    <row r="209">
      <c r="A209" s="75" t="s">
        <v>462</v>
      </c>
      <c r="B209" s="4" t="s">
        <v>463</v>
      </c>
      <c r="C209" s="79">
        <v>1.69</v>
      </c>
      <c r="D209" s="79">
        <v>9.83</v>
      </c>
      <c r="E209" s="79">
        <v>10.35</v>
      </c>
      <c r="F209" s="79">
        <v>11.0</v>
      </c>
      <c r="G209" s="79">
        <v>11.65</v>
      </c>
      <c r="H209" s="79">
        <v>12.3</v>
      </c>
      <c r="I209" s="79">
        <v>12.94</v>
      </c>
      <c r="J209" s="79">
        <v>13.59</v>
      </c>
      <c r="K209" s="79">
        <v>14.24</v>
      </c>
      <c r="L209" s="79">
        <v>16.05</v>
      </c>
      <c r="M209" s="79">
        <v>18.64</v>
      </c>
      <c r="N209" s="79">
        <v>21.23</v>
      </c>
      <c r="O209" s="79">
        <v>23.82</v>
      </c>
      <c r="P209" s="79">
        <v>26.41</v>
      </c>
      <c r="Q209" s="79">
        <v>29.01</v>
      </c>
      <c r="R209" s="79">
        <v>31.6</v>
      </c>
      <c r="S209" s="79">
        <v>34.19</v>
      </c>
      <c r="T209" s="79">
        <v>36.78</v>
      </c>
      <c r="U209" s="79">
        <v>39.37</v>
      </c>
      <c r="V209" s="79">
        <v>41.96</v>
      </c>
      <c r="W209" s="79">
        <v>44.55</v>
      </c>
      <c r="X209" s="79">
        <v>47.14</v>
      </c>
      <c r="Y209" s="79">
        <v>49.73</v>
      </c>
      <c r="Z209" s="79">
        <v>52.32</v>
      </c>
      <c r="AA209" s="79">
        <v>54.91</v>
      </c>
      <c r="AB209" s="79">
        <v>57.5</v>
      </c>
      <c r="AC209" s="79">
        <v>60.1</v>
      </c>
      <c r="AD209" s="79">
        <v>62.69</v>
      </c>
      <c r="AE209" s="79">
        <v>65.28</v>
      </c>
      <c r="AF209" s="79">
        <v>67.87</v>
      </c>
      <c r="AG209" s="79">
        <v>70.46</v>
      </c>
      <c r="AH209" s="79">
        <v>73.05</v>
      </c>
      <c r="AI209" s="79">
        <v>75.64</v>
      </c>
      <c r="AJ209" s="79">
        <v>78.23</v>
      </c>
      <c r="AK209" s="79">
        <v>80.82</v>
      </c>
      <c r="AL209" s="79">
        <v>83.41</v>
      </c>
      <c r="AM209" s="79">
        <v>86.0</v>
      </c>
      <c r="AN209" s="4"/>
    </row>
    <row r="210">
      <c r="A210" s="75" t="s">
        <v>464</v>
      </c>
      <c r="B210" s="4" t="s">
        <v>465</v>
      </c>
      <c r="C210" s="4"/>
      <c r="D210" s="79">
        <v>12.16</v>
      </c>
      <c r="E210" s="79">
        <v>12.42</v>
      </c>
      <c r="F210" s="79">
        <v>12.74</v>
      </c>
      <c r="G210" s="79">
        <v>13.07</v>
      </c>
      <c r="H210" s="79">
        <v>13.39</v>
      </c>
      <c r="I210" s="79">
        <v>13.72</v>
      </c>
      <c r="J210" s="79">
        <v>14.05</v>
      </c>
      <c r="K210" s="79">
        <v>14.37</v>
      </c>
      <c r="L210" s="79">
        <v>15.28</v>
      </c>
      <c r="M210" s="79">
        <v>16.59</v>
      </c>
      <c r="N210" s="79">
        <v>17.89</v>
      </c>
      <c r="O210" s="79">
        <v>19.2</v>
      </c>
      <c r="P210" s="79">
        <v>20.5</v>
      </c>
      <c r="Q210" s="79">
        <v>21.8</v>
      </c>
      <c r="R210" s="79">
        <v>23.11</v>
      </c>
      <c r="S210" s="79">
        <v>24.41</v>
      </c>
      <c r="T210" s="79">
        <v>25.72</v>
      </c>
      <c r="U210" s="79">
        <v>27.02</v>
      </c>
      <c r="V210" s="79">
        <v>28.32</v>
      </c>
      <c r="W210" s="79">
        <v>29.63</v>
      </c>
      <c r="X210" s="79">
        <v>30.93</v>
      </c>
      <c r="Y210" s="79">
        <v>32.23</v>
      </c>
      <c r="Z210" s="79">
        <v>33.54</v>
      </c>
      <c r="AA210" s="79">
        <v>34.84</v>
      </c>
      <c r="AB210" s="79">
        <v>36.15</v>
      </c>
      <c r="AC210" s="79">
        <v>37.45</v>
      </c>
      <c r="AD210" s="79">
        <v>38.75</v>
      </c>
      <c r="AE210" s="79">
        <v>40.06</v>
      </c>
      <c r="AF210" s="79">
        <v>41.36</v>
      </c>
      <c r="AG210" s="79">
        <v>42.66</v>
      </c>
      <c r="AH210" s="79">
        <v>43.97</v>
      </c>
      <c r="AI210" s="79">
        <v>45.27</v>
      </c>
      <c r="AJ210" s="79">
        <v>46.58</v>
      </c>
      <c r="AK210" s="79">
        <v>47.88</v>
      </c>
      <c r="AL210" s="79">
        <v>49.18</v>
      </c>
      <c r="AM210" s="79">
        <v>50.49</v>
      </c>
      <c r="AN210" s="4"/>
    </row>
    <row r="211">
      <c r="A211" s="75" t="s">
        <v>466</v>
      </c>
      <c r="B211" s="4" t="s">
        <v>467</v>
      </c>
      <c r="C211" s="79">
        <v>0.84</v>
      </c>
      <c r="D211" s="79">
        <v>12.46</v>
      </c>
      <c r="E211" s="79">
        <v>12.85</v>
      </c>
      <c r="F211" s="79">
        <v>13.34</v>
      </c>
      <c r="G211" s="79">
        <v>13.82</v>
      </c>
      <c r="H211" s="79">
        <v>14.31</v>
      </c>
      <c r="I211" s="79">
        <v>14.79</v>
      </c>
      <c r="J211" s="79">
        <v>15.28</v>
      </c>
      <c r="K211" s="79">
        <v>15.76</v>
      </c>
      <c r="L211" s="79">
        <v>17.12</v>
      </c>
      <c r="M211" s="79">
        <v>19.06</v>
      </c>
      <c r="N211" s="79">
        <v>21.0</v>
      </c>
      <c r="O211" s="79">
        <v>22.95</v>
      </c>
      <c r="P211" s="79">
        <v>24.89</v>
      </c>
      <c r="Q211" s="79">
        <v>26.83</v>
      </c>
      <c r="R211" s="79">
        <v>28.77</v>
      </c>
      <c r="S211" s="79">
        <v>30.71</v>
      </c>
      <c r="T211" s="79">
        <v>32.65</v>
      </c>
      <c r="U211" s="79">
        <v>34.59</v>
      </c>
      <c r="V211" s="79">
        <v>36.54</v>
      </c>
      <c r="W211" s="79">
        <v>38.48</v>
      </c>
      <c r="X211" s="79">
        <v>40.42</v>
      </c>
      <c r="Y211" s="79">
        <v>42.36</v>
      </c>
      <c r="Z211" s="79">
        <v>44.3</v>
      </c>
      <c r="AA211" s="79">
        <v>46.24</v>
      </c>
      <c r="AB211" s="79">
        <v>48.18</v>
      </c>
      <c r="AC211" s="79">
        <v>50.13</v>
      </c>
      <c r="AD211" s="79">
        <v>52.07</v>
      </c>
      <c r="AE211" s="79">
        <v>54.01</v>
      </c>
      <c r="AF211" s="79">
        <v>55.95</v>
      </c>
      <c r="AG211" s="79">
        <v>57.89</v>
      </c>
      <c r="AH211" s="79">
        <v>59.83</v>
      </c>
      <c r="AI211" s="79">
        <v>61.77</v>
      </c>
      <c r="AJ211" s="79">
        <v>63.72</v>
      </c>
      <c r="AK211" s="79">
        <v>65.66</v>
      </c>
      <c r="AL211" s="79">
        <v>67.6</v>
      </c>
      <c r="AM211" s="79">
        <v>69.54</v>
      </c>
      <c r="AN211" s="4"/>
    </row>
    <row r="212">
      <c r="A212" s="75" t="s">
        <v>468</v>
      </c>
      <c r="B212" s="4" t="s">
        <v>469</v>
      </c>
      <c r="C212" s="79">
        <v>1.75</v>
      </c>
      <c r="D212" s="79">
        <v>11.61</v>
      </c>
      <c r="E212" s="79">
        <v>12.52</v>
      </c>
      <c r="F212" s="79">
        <v>13.66</v>
      </c>
      <c r="G212" s="79">
        <v>14.8</v>
      </c>
      <c r="H212" s="79">
        <v>15.94</v>
      </c>
      <c r="I212" s="79">
        <v>17.08</v>
      </c>
      <c r="J212" s="79">
        <v>18.21</v>
      </c>
      <c r="K212" s="79">
        <v>19.35</v>
      </c>
      <c r="L212" s="79">
        <v>22.54</v>
      </c>
      <c r="M212" s="79">
        <v>27.1</v>
      </c>
      <c r="N212" s="79">
        <v>31.66</v>
      </c>
      <c r="O212" s="79">
        <v>36.22</v>
      </c>
      <c r="P212" s="79">
        <v>40.77</v>
      </c>
      <c r="Q212" s="79">
        <v>45.33</v>
      </c>
      <c r="R212" s="79">
        <v>49.89</v>
      </c>
      <c r="S212" s="79">
        <v>54.45</v>
      </c>
      <c r="T212" s="79">
        <v>59.0</v>
      </c>
      <c r="U212" s="79">
        <v>63.56</v>
      </c>
      <c r="V212" s="79">
        <v>68.12</v>
      </c>
      <c r="W212" s="79">
        <v>72.68</v>
      </c>
      <c r="X212" s="79">
        <v>77.23</v>
      </c>
      <c r="Y212" s="79">
        <v>81.79</v>
      </c>
      <c r="Z212" s="79">
        <v>86.35</v>
      </c>
      <c r="AA212" s="79">
        <v>90.91</v>
      </c>
      <c r="AB212" s="79">
        <v>95.46</v>
      </c>
      <c r="AC212" s="79">
        <v>100.02</v>
      </c>
      <c r="AD212" s="79">
        <v>104.69</v>
      </c>
      <c r="AE212" s="79">
        <v>109.14</v>
      </c>
      <c r="AF212" s="79">
        <v>113.69</v>
      </c>
      <c r="AG212" s="79">
        <v>118.25</v>
      </c>
      <c r="AH212" s="79">
        <v>122.81</v>
      </c>
      <c r="AI212" s="79">
        <v>127.37</v>
      </c>
      <c r="AJ212" s="79">
        <v>131.92</v>
      </c>
      <c r="AK212" s="79">
        <v>136.48</v>
      </c>
      <c r="AL212" s="79">
        <v>141.04</v>
      </c>
      <c r="AM212" s="79">
        <v>145.6</v>
      </c>
      <c r="AN212" s="4"/>
    </row>
    <row r="213">
      <c r="A213" s="75" t="s">
        <v>470</v>
      </c>
      <c r="B213" s="4" t="s">
        <v>471</v>
      </c>
      <c r="C213" s="79">
        <v>0.66</v>
      </c>
      <c r="D213" s="79">
        <v>16.72</v>
      </c>
      <c r="E213" s="79">
        <v>17.23</v>
      </c>
      <c r="F213" s="79">
        <v>17.86</v>
      </c>
      <c r="G213" s="79">
        <v>18.49</v>
      </c>
      <c r="H213" s="79">
        <v>19.13</v>
      </c>
      <c r="I213" s="79">
        <v>19.76</v>
      </c>
      <c r="J213" s="79">
        <v>20.39</v>
      </c>
      <c r="K213" s="79">
        <v>21.03</v>
      </c>
      <c r="L213" s="79">
        <v>22.8</v>
      </c>
      <c r="M213" s="79">
        <v>25.33</v>
      </c>
      <c r="N213" s="79">
        <v>27.87</v>
      </c>
      <c r="O213" s="79">
        <v>30.4</v>
      </c>
      <c r="P213" s="79">
        <v>32.93</v>
      </c>
      <c r="Q213" s="79">
        <v>35.47</v>
      </c>
      <c r="R213" s="79">
        <v>38.0</v>
      </c>
      <c r="S213" s="79">
        <v>40.53</v>
      </c>
      <c r="T213" s="79">
        <v>43.07</v>
      </c>
      <c r="U213" s="79">
        <v>45.6</v>
      </c>
      <c r="V213" s="79">
        <v>48.13</v>
      </c>
      <c r="W213" s="79">
        <v>50.67</v>
      </c>
      <c r="X213" s="79">
        <v>53.2</v>
      </c>
      <c r="Y213" s="79">
        <v>55.73</v>
      </c>
      <c r="Z213" s="79">
        <v>58.27</v>
      </c>
      <c r="AA213" s="79">
        <v>60.8</v>
      </c>
      <c r="AB213" s="79">
        <v>63.33</v>
      </c>
      <c r="AC213" s="79">
        <v>65.87</v>
      </c>
      <c r="AD213" s="79">
        <v>68.4</v>
      </c>
      <c r="AE213" s="79">
        <v>70.93</v>
      </c>
      <c r="AF213" s="79">
        <v>73.47</v>
      </c>
      <c r="AG213" s="79">
        <v>76.0</v>
      </c>
      <c r="AH213" s="79">
        <v>78.53</v>
      </c>
      <c r="AI213" s="79">
        <v>81.07</v>
      </c>
      <c r="AJ213" s="79">
        <v>83.6</v>
      </c>
      <c r="AK213" s="79">
        <v>86.13</v>
      </c>
      <c r="AL213" s="79">
        <v>88.67</v>
      </c>
      <c r="AM213" s="79">
        <v>91.2</v>
      </c>
      <c r="AN213" s="4"/>
    </row>
    <row r="214">
      <c r="A214" s="75" t="s">
        <v>472</v>
      </c>
      <c r="B214" s="4" t="s">
        <v>473</v>
      </c>
      <c r="C214" s="79">
        <v>0.12</v>
      </c>
      <c r="D214" s="79">
        <v>10.36</v>
      </c>
      <c r="E214" s="79">
        <v>10.72</v>
      </c>
      <c r="F214" s="79">
        <v>11.16</v>
      </c>
      <c r="G214" s="79">
        <v>11.61</v>
      </c>
      <c r="H214" s="79">
        <v>12.05</v>
      </c>
      <c r="I214" s="79">
        <v>12.5</v>
      </c>
      <c r="J214" s="79">
        <v>12.95</v>
      </c>
      <c r="K214" s="79">
        <v>13.39</v>
      </c>
      <c r="L214" s="79">
        <v>14.64</v>
      </c>
      <c r="M214" s="79">
        <v>16.42</v>
      </c>
      <c r="N214" s="79">
        <v>18.2</v>
      </c>
      <c r="O214" s="79">
        <v>19.98</v>
      </c>
      <c r="P214" s="79">
        <v>21.76</v>
      </c>
      <c r="Q214" s="79">
        <v>23.55</v>
      </c>
      <c r="R214" s="79">
        <v>25.33</v>
      </c>
      <c r="S214" s="79">
        <v>27.11</v>
      </c>
      <c r="T214" s="79">
        <v>28.89</v>
      </c>
      <c r="U214" s="79">
        <v>30.67</v>
      </c>
      <c r="V214" s="79">
        <v>32.45</v>
      </c>
      <c r="W214" s="79">
        <v>34.24</v>
      </c>
      <c r="X214" s="79">
        <v>36.02</v>
      </c>
      <c r="Y214" s="79">
        <v>37.8</v>
      </c>
      <c r="Z214" s="79">
        <v>39.58</v>
      </c>
      <c r="AA214" s="79">
        <v>41.36</v>
      </c>
      <c r="AB214" s="79">
        <v>43.14</v>
      </c>
      <c r="AC214" s="79">
        <v>44.92</v>
      </c>
      <c r="AD214" s="79">
        <v>46.71</v>
      </c>
      <c r="AE214" s="79">
        <v>48.49</v>
      </c>
      <c r="AF214" s="79">
        <v>50.27</v>
      </c>
      <c r="AG214" s="79">
        <v>52.05</v>
      </c>
      <c r="AH214" s="79">
        <v>53.83</v>
      </c>
      <c r="AI214" s="79">
        <v>55.61</v>
      </c>
      <c r="AJ214" s="79">
        <v>57.4</v>
      </c>
      <c r="AK214" s="79">
        <v>59.18</v>
      </c>
      <c r="AL214" s="79">
        <v>60.96</v>
      </c>
      <c r="AM214" s="79">
        <v>62.74</v>
      </c>
      <c r="AN214" s="4"/>
    </row>
    <row r="215">
      <c r="A215" s="75" t="s">
        <v>474</v>
      </c>
      <c r="B215" s="4" t="s">
        <v>475</v>
      </c>
      <c r="C215" s="79">
        <v>0.38</v>
      </c>
      <c r="D215" s="79">
        <v>15.27</v>
      </c>
      <c r="E215" s="79">
        <v>15.71</v>
      </c>
      <c r="F215" s="79">
        <v>16.26</v>
      </c>
      <c r="G215" s="79">
        <v>16.81</v>
      </c>
      <c r="H215" s="79">
        <v>17.36</v>
      </c>
      <c r="I215" s="79">
        <v>17.91</v>
      </c>
      <c r="J215" s="79">
        <v>18.46</v>
      </c>
      <c r="K215" s="79">
        <v>19.01</v>
      </c>
      <c r="L215" s="79">
        <v>20.54</v>
      </c>
      <c r="M215" s="79">
        <v>22.74</v>
      </c>
      <c r="N215" s="79">
        <v>24.94</v>
      </c>
      <c r="O215" s="79">
        <v>27.13</v>
      </c>
      <c r="P215" s="79">
        <v>29.33</v>
      </c>
      <c r="Q215" s="79">
        <v>31.52</v>
      </c>
      <c r="R215" s="79">
        <v>33.72</v>
      </c>
      <c r="S215" s="79">
        <v>35.92</v>
      </c>
      <c r="T215" s="79">
        <v>38.11</v>
      </c>
      <c r="U215" s="79">
        <v>40.31</v>
      </c>
      <c r="V215" s="79">
        <v>42.51</v>
      </c>
      <c r="W215" s="79">
        <v>44.7</v>
      </c>
      <c r="X215" s="79">
        <v>46.9</v>
      </c>
      <c r="Y215" s="79">
        <v>49.09</v>
      </c>
      <c r="Z215" s="79">
        <v>51.29</v>
      </c>
      <c r="AA215" s="79">
        <v>53.49</v>
      </c>
      <c r="AB215" s="79">
        <v>55.68</v>
      </c>
      <c r="AC215" s="79">
        <v>57.88</v>
      </c>
      <c r="AD215" s="79">
        <v>60.08</v>
      </c>
      <c r="AE215" s="79">
        <v>62.27</v>
      </c>
      <c r="AF215" s="79">
        <v>64.47</v>
      </c>
      <c r="AG215" s="79">
        <v>66.66</v>
      </c>
      <c r="AH215" s="79">
        <v>68.86</v>
      </c>
      <c r="AI215" s="79">
        <v>71.06</v>
      </c>
      <c r="AJ215" s="79">
        <v>73.25</v>
      </c>
      <c r="AK215" s="79">
        <v>75.45</v>
      </c>
      <c r="AL215" s="79">
        <v>77.64</v>
      </c>
      <c r="AM215" s="79">
        <v>79.84</v>
      </c>
      <c r="AN215" s="4"/>
    </row>
    <row r="216">
      <c r="A216" s="75" t="s">
        <v>476</v>
      </c>
      <c r="B216" s="4" t="s">
        <v>477</v>
      </c>
      <c r="C216" s="79">
        <v>1.75</v>
      </c>
      <c r="D216" s="79">
        <v>65.49</v>
      </c>
      <c r="E216" s="79">
        <v>65.56</v>
      </c>
      <c r="F216" s="79">
        <v>75.24</v>
      </c>
      <c r="G216" s="79">
        <v>75.33</v>
      </c>
      <c r="H216" s="79">
        <v>85.03</v>
      </c>
      <c r="I216" s="79">
        <v>85.12</v>
      </c>
      <c r="J216" s="79">
        <v>94.82</v>
      </c>
      <c r="K216" s="79">
        <v>94.9</v>
      </c>
      <c r="L216" s="79">
        <v>114.37</v>
      </c>
      <c r="M216" s="79">
        <v>133.92</v>
      </c>
      <c r="N216" s="79">
        <v>153.5</v>
      </c>
      <c r="O216" s="79">
        <v>170.92</v>
      </c>
      <c r="P216" s="79">
        <v>188.33</v>
      </c>
      <c r="Q216" s="79">
        <v>205.75</v>
      </c>
      <c r="R216" s="79">
        <v>223.17</v>
      </c>
      <c r="S216" s="79">
        <v>240.58</v>
      </c>
      <c r="T216" s="79">
        <v>283.25</v>
      </c>
      <c r="U216" s="79">
        <v>283.59</v>
      </c>
      <c r="V216" s="79">
        <v>283.94</v>
      </c>
      <c r="W216" s="79">
        <v>284.28</v>
      </c>
      <c r="X216" s="79">
        <v>284.63</v>
      </c>
      <c r="Y216" s="79">
        <v>355.51</v>
      </c>
      <c r="Z216" s="79">
        <v>355.86</v>
      </c>
      <c r="AA216" s="79">
        <v>356.2</v>
      </c>
      <c r="AB216" s="79">
        <v>356.55</v>
      </c>
      <c r="AC216" s="79">
        <v>356.89</v>
      </c>
      <c r="AD216" s="79">
        <v>429.27</v>
      </c>
      <c r="AE216" s="79">
        <v>429.61</v>
      </c>
      <c r="AF216" s="79">
        <v>429.96</v>
      </c>
      <c r="AG216" s="79">
        <v>430.3</v>
      </c>
      <c r="AH216" s="79">
        <v>430.65</v>
      </c>
      <c r="AI216" s="79">
        <v>503.99</v>
      </c>
      <c r="AJ216" s="79">
        <v>504.34</v>
      </c>
      <c r="AK216" s="79">
        <v>504.68</v>
      </c>
      <c r="AL216" s="79">
        <v>505.03</v>
      </c>
      <c r="AM216" s="79">
        <v>505.37</v>
      </c>
      <c r="AN216" s="4"/>
    </row>
    <row r="217">
      <c r="A217" s="75" t="s">
        <v>478</v>
      </c>
      <c r="B217" s="4" t="s">
        <v>479</v>
      </c>
      <c r="C217" s="79">
        <v>3.46</v>
      </c>
      <c r="D217" s="79">
        <v>9.86</v>
      </c>
      <c r="E217" s="79">
        <v>10.41</v>
      </c>
      <c r="F217" s="79">
        <v>11.09</v>
      </c>
      <c r="G217" s="79">
        <v>11.78</v>
      </c>
      <c r="H217" s="79">
        <v>12.46</v>
      </c>
      <c r="I217" s="79">
        <v>13.14</v>
      </c>
      <c r="J217" s="79">
        <v>13.83</v>
      </c>
      <c r="K217" s="79">
        <v>14.51</v>
      </c>
      <c r="L217" s="79">
        <v>16.43</v>
      </c>
      <c r="M217" s="79">
        <v>19.16</v>
      </c>
      <c r="N217" s="79">
        <v>21.89</v>
      </c>
      <c r="O217" s="79">
        <v>24.63</v>
      </c>
      <c r="P217" s="79">
        <v>27.36</v>
      </c>
      <c r="Q217" s="79">
        <v>30.1</v>
      </c>
      <c r="R217" s="79">
        <v>32.83</v>
      </c>
      <c r="S217" s="79">
        <v>35.57</v>
      </c>
      <c r="T217" s="79">
        <v>38.3</v>
      </c>
      <c r="U217" s="79">
        <v>41.04</v>
      </c>
      <c r="V217" s="79">
        <v>43.77</v>
      </c>
      <c r="W217" s="79">
        <v>46.5</v>
      </c>
      <c r="X217" s="79">
        <v>49.24</v>
      </c>
      <c r="Y217" s="79">
        <v>51.97</v>
      </c>
      <c r="Z217" s="79">
        <v>54.71</v>
      </c>
      <c r="AA217" s="79">
        <v>57.44</v>
      </c>
      <c r="AB217" s="79">
        <v>60.18</v>
      </c>
      <c r="AC217" s="79">
        <v>62.91</v>
      </c>
      <c r="AD217" s="79">
        <v>65.65</v>
      </c>
      <c r="AE217" s="79">
        <v>68.38</v>
      </c>
      <c r="AF217" s="79">
        <v>71.11</v>
      </c>
      <c r="AG217" s="79">
        <v>73.85</v>
      </c>
      <c r="AH217" s="79">
        <v>76.58</v>
      </c>
      <c r="AI217" s="79">
        <v>79.32</v>
      </c>
      <c r="AJ217" s="79">
        <v>82.05</v>
      </c>
      <c r="AK217" s="79">
        <v>84.79</v>
      </c>
      <c r="AL217" s="79">
        <v>87.52</v>
      </c>
      <c r="AM217" s="79">
        <v>90.26</v>
      </c>
      <c r="AN217" s="4"/>
    </row>
    <row r="218">
      <c r="A218" s="75" t="s">
        <v>480</v>
      </c>
      <c r="B218" s="4" t="s">
        <v>481</v>
      </c>
      <c r="C218" s="79">
        <v>0.44</v>
      </c>
      <c r="D218" s="79">
        <v>13.78</v>
      </c>
      <c r="E218" s="79">
        <v>14.11</v>
      </c>
      <c r="F218" s="79">
        <v>14.52</v>
      </c>
      <c r="G218" s="79">
        <v>14.93</v>
      </c>
      <c r="H218" s="79">
        <v>15.34</v>
      </c>
      <c r="I218" s="79">
        <v>15.75</v>
      </c>
      <c r="J218" s="79">
        <v>16.16</v>
      </c>
      <c r="K218" s="79">
        <v>16.57</v>
      </c>
      <c r="L218" s="79">
        <v>17.71</v>
      </c>
      <c r="M218" s="79">
        <v>19.35</v>
      </c>
      <c r="N218" s="79">
        <v>20.99</v>
      </c>
      <c r="O218" s="79">
        <v>22.63</v>
      </c>
      <c r="P218" s="79">
        <v>24.26</v>
      </c>
      <c r="Q218" s="79">
        <v>25.9</v>
      </c>
      <c r="R218" s="79">
        <v>27.54</v>
      </c>
      <c r="S218" s="79">
        <v>29.18</v>
      </c>
      <c r="T218" s="79">
        <v>30.82</v>
      </c>
      <c r="U218" s="79">
        <v>32.45</v>
      </c>
      <c r="V218" s="79">
        <v>34.09</v>
      </c>
      <c r="W218" s="79">
        <v>35.73</v>
      </c>
      <c r="X218" s="79">
        <v>37.37</v>
      </c>
      <c r="Y218" s="79">
        <v>39.01</v>
      </c>
      <c r="Z218" s="79">
        <v>40.64</v>
      </c>
      <c r="AA218" s="79">
        <v>42.28</v>
      </c>
      <c r="AB218" s="79">
        <v>43.92</v>
      </c>
      <c r="AC218" s="79">
        <v>45.56</v>
      </c>
      <c r="AD218" s="79">
        <v>47.2</v>
      </c>
      <c r="AE218" s="79">
        <v>48.83</v>
      </c>
      <c r="AF218" s="79">
        <v>50.47</v>
      </c>
      <c r="AG218" s="79">
        <v>52.11</v>
      </c>
      <c r="AH218" s="79">
        <v>53.75</v>
      </c>
      <c r="AI218" s="79">
        <v>55.38</v>
      </c>
      <c r="AJ218" s="79">
        <v>57.02</v>
      </c>
      <c r="AK218" s="79">
        <v>58.66</v>
      </c>
      <c r="AL218" s="79">
        <v>60.3</v>
      </c>
      <c r="AM218" s="79">
        <v>61.94</v>
      </c>
      <c r="AN218" s="4"/>
    </row>
    <row r="219">
      <c r="A219" s="75" t="s">
        <v>482</v>
      </c>
      <c r="B219" s="4" t="s">
        <v>483</v>
      </c>
      <c r="C219" s="79">
        <v>1.75</v>
      </c>
      <c r="D219" s="79">
        <v>12.46</v>
      </c>
      <c r="E219" s="79">
        <v>12.84</v>
      </c>
      <c r="F219" s="79">
        <v>13.32</v>
      </c>
      <c r="G219" s="79">
        <v>13.79</v>
      </c>
      <c r="H219" s="79">
        <v>14.27</v>
      </c>
      <c r="I219" s="79">
        <v>14.75</v>
      </c>
      <c r="J219" s="79">
        <v>15.22</v>
      </c>
      <c r="K219" s="79">
        <v>15.7</v>
      </c>
      <c r="L219" s="79">
        <v>17.04</v>
      </c>
      <c r="M219" s="79">
        <v>18.95</v>
      </c>
      <c r="N219" s="79">
        <v>20.86</v>
      </c>
      <c r="O219" s="79">
        <v>22.77</v>
      </c>
      <c r="P219" s="79">
        <v>24.68</v>
      </c>
      <c r="Q219" s="79">
        <v>26.58</v>
      </c>
      <c r="R219" s="79">
        <v>28.49</v>
      </c>
      <c r="S219" s="79">
        <v>30.4</v>
      </c>
      <c r="T219" s="79">
        <v>32.31</v>
      </c>
      <c r="U219" s="79">
        <v>34.22</v>
      </c>
      <c r="V219" s="79">
        <v>36.13</v>
      </c>
      <c r="W219" s="79">
        <v>38.04</v>
      </c>
      <c r="X219" s="79">
        <v>39.95</v>
      </c>
      <c r="Y219" s="79">
        <v>41.86</v>
      </c>
      <c r="Z219" s="79">
        <v>43.77</v>
      </c>
      <c r="AA219" s="79">
        <v>45.68</v>
      </c>
      <c r="AB219" s="79">
        <v>47.59</v>
      </c>
      <c r="AC219" s="79">
        <v>49.49</v>
      </c>
      <c r="AD219" s="79">
        <v>51.4</v>
      </c>
      <c r="AE219" s="79">
        <v>53.31</v>
      </c>
      <c r="AF219" s="79">
        <v>55.22</v>
      </c>
      <c r="AG219" s="79">
        <v>57.13</v>
      </c>
      <c r="AH219" s="79">
        <v>59.04</v>
      </c>
      <c r="AI219" s="79">
        <v>60.95</v>
      </c>
      <c r="AJ219" s="79">
        <v>62.86</v>
      </c>
      <c r="AK219" s="79">
        <v>64.77</v>
      </c>
      <c r="AL219" s="79">
        <v>66.68</v>
      </c>
      <c r="AM219" s="79">
        <v>68.59</v>
      </c>
      <c r="AN219" s="4"/>
    </row>
    <row r="220">
      <c r="A220" s="75" t="s">
        <v>484</v>
      </c>
      <c r="B220" s="4" t="s">
        <v>485</v>
      </c>
      <c r="C220" s="79">
        <v>1.75</v>
      </c>
      <c r="D220" s="79">
        <v>15.57</v>
      </c>
      <c r="E220" s="79">
        <v>16.31</v>
      </c>
      <c r="F220" s="79">
        <v>17.23</v>
      </c>
      <c r="G220" s="79">
        <v>18.15</v>
      </c>
      <c r="H220" s="79">
        <v>19.07</v>
      </c>
      <c r="I220" s="79">
        <v>19.99</v>
      </c>
      <c r="J220" s="79">
        <v>20.91</v>
      </c>
      <c r="K220" s="79">
        <v>21.83</v>
      </c>
      <c r="L220" s="79">
        <v>24.41</v>
      </c>
      <c r="M220" s="79">
        <v>28.09</v>
      </c>
      <c r="N220" s="79">
        <v>31.77</v>
      </c>
      <c r="O220" s="79">
        <v>35.46</v>
      </c>
      <c r="P220" s="79">
        <v>39.14</v>
      </c>
      <c r="Q220" s="79">
        <v>42.82</v>
      </c>
      <c r="R220" s="79">
        <v>46.5</v>
      </c>
      <c r="S220" s="79">
        <v>50.19</v>
      </c>
      <c r="T220" s="79">
        <v>53.87</v>
      </c>
      <c r="U220" s="79">
        <v>57.55</v>
      </c>
      <c r="V220" s="79">
        <v>61.24</v>
      </c>
      <c r="W220" s="79">
        <v>64.92</v>
      </c>
      <c r="X220" s="79">
        <v>68.6</v>
      </c>
      <c r="Y220" s="79">
        <v>72.28</v>
      </c>
      <c r="Z220" s="79">
        <v>75.97</v>
      </c>
      <c r="AA220" s="79">
        <v>79.65</v>
      </c>
      <c r="AB220" s="79">
        <v>83.33</v>
      </c>
      <c r="AC220" s="79">
        <v>87.02</v>
      </c>
      <c r="AD220" s="79">
        <v>90.7</v>
      </c>
      <c r="AE220" s="79">
        <v>94.38</v>
      </c>
      <c r="AF220" s="79">
        <v>98.06</v>
      </c>
      <c r="AG220" s="79">
        <v>101.75</v>
      </c>
      <c r="AH220" s="79">
        <v>105.43</v>
      </c>
      <c r="AI220" s="79">
        <v>109.11</v>
      </c>
      <c r="AJ220" s="79">
        <v>112.79</v>
      </c>
      <c r="AK220" s="79">
        <v>116.48</v>
      </c>
      <c r="AL220" s="79">
        <v>120.16</v>
      </c>
      <c r="AM220" s="79">
        <v>123.84</v>
      </c>
      <c r="AN220" s="4"/>
    </row>
    <row r="221">
      <c r="A221" s="75" t="s">
        <v>486</v>
      </c>
      <c r="B221" s="4" t="s">
        <v>487</v>
      </c>
      <c r="C221" s="79">
        <v>0.18</v>
      </c>
      <c r="D221" s="79">
        <v>15.29</v>
      </c>
      <c r="E221" s="79">
        <v>15.75</v>
      </c>
      <c r="F221" s="79">
        <v>16.32</v>
      </c>
      <c r="G221" s="79">
        <v>16.89</v>
      </c>
      <c r="H221" s="79">
        <v>17.46</v>
      </c>
      <c r="I221" s="79">
        <v>18.04</v>
      </c>
      <c r="J221" s="79">
        <v>18.61</v>
      </c>
      <c r="K221" s="79">
        <v>19.18</v>
      </c>
      <c r="L221" s="79">
        <v>20.78</v>
      </c>
      <c r="M221" s="79">
        <v>23.07</v>
      </c>
      <c r="N221" s="79">
        <v>25.36</v>
      </c>
      <c r="O221" s="79">
        <v>27.65</v>
      </c>
      <c r="P221" s="79">
        <v>29.94</v>
      </c>
      <c r="Q221" s="79">
        <v>32.23</v>
      </c>
      <c r="R221" s="79">
        <v>34.51</v>
      </c>
      <c r="S221" s="79">
        <v>36.8</v>
      </c>
      <c r="T221" s="79">
        <v>39.09</v>
      </c>
      <c r="U221" s="79">
        <v>41.38</v>
      </c>
      <c r="V221" s="79">
        <v>43.67</v>
      </c>
      <c r="W221" s="79">
        <v>45.96</v>
      </c>
      <c r="X221" s="79">
        <v>48.25</v>
      </c>
      <c r="Y221" s="79">
        <v>50.53</v>
      </c>
      <c r="Z221" s="79">
        <v>52.82</v>
      </c>
      <c r="AA221" s="79">
        <v>55.11</v>
      </c>
      <c r="AB221" s="79">
        <v>57.4</v>
      </c>
      <c r="AC221" s="79">
        <v>59.69</v>
      </c>
      <c r="AD221" s="79">
        <v>61.98</v>
      </c>
      <c r="AE221" s="79">
        <v>64.26</v>
      </c>
      <c r="AF221" s="79">
        <v>66.55</v>
      </c>
      <c r="AG221" s="79">
        <v>68.84</v>
      </c>
      <c r="AH221" s="79">
        <v>71.13</v>
      </c>
      <c r="AI221" s="79">
        <v>73.42</v>
      </c>
      <c r="AJ221" s="79">
        <v>75.71</v>
      </c>
      <c r="AK221" s="79">
        <v>78.0</v>
      </c>
      <c r="AL221" s="79">
        <v>80.28</v>
      </c>
      <c r="AM221" s="79">
        <v>82.57</v>
      </c>
      <c r="AN221" s="4"/>
    </row>
    <row r="222">
      <c r="A222" s="75" t="s">
        <v>488</v>
      </c>
      <c r="B222" s="4" t="s">
        <v>489</v>
      </c>
      <c r="C222" s="79">
        <v>0.33</v>
      </c>
      <c r="D222" s="79">
        <v>3.45</v>
      </c>
      <c r="E222" s="79">
        <v>3.85</v>
      </c>
      <c r="F222" s="79">
        <v>4.34</v>
      </c>
      <c r="G222" s="79">
        <v>4.84</v>
      </c>
      <c r="H222" s="79">
        <v>5.34</v>
      </c>
      <c r="I222" s="79">
        <v>5.83</v>
      </c>
      <c r="J222" s="79">
        <v>6.33</v>
      </c>
      <c r="K222" s="79">
        <v>6.83</v>
      </c>
      <c r="L222" s="79">
        <v>8.22</v>
      </c>
      <c r="M222" s="79">
        <v>10.21</v>
      </c>
      <c r="N222" s="79">
        <v>12.2</v>
      </c>
      <c r="O222" s="79">
        <v>14.19</v>
      </c>
      <c r="P222" s="79">
        <v>16.18</v>
      </c>
      <c r="Q222" s="79">
        <v>18.16</v>
      </c>
      <c r="R222" s="79">
        <v>20.15</v>
      </c>
      <c r="S222" s="79">
        <v>22.14</v>
      </c>
      <c r="T222" s="79">
        <v>24.13</v>
      </c>
      <c r="U222" s="79">
        <v>26.12</v>
      </c>
      <c r="V222" s="79">
        <v>28.11</v>
      </c>
      <c r="W222" s="79">
        <v>30.09</v>
      </c>
      <c r="X222" s="79">
        <v>32.08</v>
      </c>
      <c r="Y222" s="79">
        <v>34.07</v>
      </c>
      <c r="Z222" s="79">
        <v>36.06</v>
      </c>
      <c r="AA222" s="79">
        <v>38.05</v>
      </c>
      <c r="AB222" s="79">
        <v>40.04</v>
      </c>
      <c r="AC222" s="79">
        <v>42.03</v>
      </c>
      <c r="AD222" s="79">
        <v>44.08</v>
      </c>
      <c r="AE222" s="79">
        <v>46.0</v>
      </c>
      <c r="AF222" s="79">
        <v>47.99</v>
      </c>
      <c r="AG222" s="79">
        <v>49.98</v>
      </c>
      <c r="AH222" s="79">
        <v>51.97</v>
      </c>
      <c r="AI222" s="79">
        <v>53.96</v>
      </c>
      <c r="AJ222" s="79">
        <v>55.95</v>
      </c>
      <c r="AK222" s="79">
        <v>57.93</v>
      </c>
      <c r="AL222" s="79">
        <v>59.92</v>
      </c>
      <c r="AM222" s="79">
        <v>61.91</v>
      </c>
      <c r="AN222" s="4"/>
    </row>
    <row r="223">
      <c r="A223" s="75" t="s">
        <v>490</v>
      </c>
      <c r="B223" s="4" t="s">
        <v>491</v>
      </c>
      <c r="C223" s="79">
        <v>0.92</v>
      </c>
      <c r="D223" s="79">
        <v>15.15</v>
      </c>
      <c r="E223" s="79">
        <v>15.46</v>
      </c>
      <c r="F223" s="79">
        <v>15.85</v>
      </c>
      <c r="G223" s="79">
        <v>16.24</v>
      </c>
      <c r="H223" s="79">
        <v>16.63</v>
      </c>
      <c r="I223" s="79">
        <v>17.03</v>
      </c>
      <c r="J223" s="79">
        <v>17.42</v>
      </c>
      <c r="K223" s="79">
        <v>17.81</v>
      </c>
      <c r="L223" s="79">
        <v>18.91</v>
      </c>
      <c r="M223" s="79">
        <v>20.47</v>
      </c>
      <c r="N223" s="79">
        <v>22.04</v>
      </c>
      <c r="O223" s="79">
        <v>23.61</v>
      </c>
      <c r="P223" s="79">
        <v>25.17</v>
      </c>
      <c r="Q223" s="79">
        <v>26.74</v>
      </c>
      <c r="R223" s="79">
        <v>28.31</v>
      </c>
      <c r="S223" s="79">
        <v>29.87</v>
      </c>
      <c r="T223" s="79">
        <v>31.44</v>
      </c>
      <c r="U223" s="79">
        <v>33.01</v>
      </c>
      <c r="V223" s="79">
        <v>34.57</v>
      </c>
      <c r="W223" s="79">
        <v>36.14</v>
      </c>
      <c r="X223" s="79">
        <v>37.71</v>
      </c>
      <c r="Y223" s="79">
        <v>39.27</v>
      </c>
      <c r="Z223" s="79">
        <v>40.84</v>
      </c>
      <c r="AA223" s="79">
        <v>42.41</v>
      </c>
      <c r="AB223" s="79">
        <v>43.97</v>
      </c>
      <c r="AC223" s="79">
        <v>45.54</v>
      </c>
      <c r="AD223" s="79">
        <v>47.11</v>
      </c>
      <c r="AE223" s="79">
        <v>48.67</v>
      </c>
      <c r="AF223" s="79">
        <v>50.24</v>
      </c>
      <c r="AG223" s="79">
        <v>51.81</v>
      </c>
      <c r="AH223" s="79">
        <v>53.37</v>
      </c>
      <c r="AI223" s="79">
        <v>54.94</v>
      </c>
      <c r="AJ223" s="79">
        <v>56.51</v>
      </c>
      <c r="AK223" s="79">
        <v>58.07</v>
      </c>
      <c r="AL223" s="79">
        <v>59.64</v>
      </c>
      <c r="AM223" s="79">
        <v>61.21</v>
      </c>
      <c r="AN223" s="4"/>
    </row>
    <row r="224">
      <c r="A224" s="75" t="s">
        <v>492</v>
      </c>
      <c r="B224" s="4" t="s">
        <v>493</v>
      </c>
      <c r="C224" s="79">
        <v>0.44</v>
      </c>
      <c r="D224" s="79">
        <v>13.71</v>
      </c>
      <c r="E224" s="79">
        <v>14.52</v>
      </c>
      <c r="F224" s="79">
        <v>15.53</v>
      </c>
      <c r="G224" s="79">
        <v>16.54</v>
      </c>
      <c r="H224" s="79">
        <v>17.55</v>
      </c>
      <c r="I224" s="79">
        <v>18.56</v>
      </c>
      <c r="J224" s="79">
        <v>19.58</v>
      </c>
      <c r="K224" s="79">
        <v>20.59</v>
      </c>
      <c r="L224" s="79">
        <v>23.42</v>
      </c>
      <c r="M224" s="79">
        <v>27.46</v>
      </c>
      <c r="N224" s="79">
        <v>31.51</v>
      </c>
      <c r="O224" s="79">
        <v>35.55</v>
      </c>
      <c r="P224" s="79">
        <v>39.6</v>
      </c>
      <c r="Q224" s="79">
        <v>43.64</v>
      </c>
      <c r="R224" s="79">
        <v>47.69</v>
      </c>
      <c r="S224" s="79">
        <v>51.73</v>
      </c>
      <c r="T224" s="79">
        <v>55.78</v>
      </c>
      <c r="U224" s="79">
        <v>59.82</v>
      </c>
      <c r="V224" s="79">
        <v>63.87</v>
      </c>
      <c r="W224" s="79">
        <v>67.91</v>
      </c>
      <c r="X224" s="79">
        <v>71.96</v>
      </c>
      <c r="Y224" s="79">
        <v>76.0</v>
      </c>
      <c r="Z224" s="79">
        <v>80.05</v>
      </c>
      <c r="AA224" s="79">
        <v>84.09</v>
      </c>
      <c r="AB224" s="79">
        <v>88.14</v>
      </c>
      <c r="AC224" s="79">
        <v>92.18</v>
      </c>
      <c r="AD224" s="79">
        <v>96.23</v>
      </c>
      <c r="AE224" s="79">
        <v>100.27</v>
      </c>
      <c r="AF224" s="79">
        <v>104.32</v>
      </c>
      <c r="AG224" s="79">
        <v>108.36</v>
      </c>
      <c r="AH224" s="79">
        <v>112.4</v>
      </c>
      <c r="AI224" s="79">
        <v>116.45</v>
      </c>
      <c r="AJ224" s="79">
        <v>120.49</v>
      </c>
      <c r="AK224" s="79">
        <v>124.54</v>
      </c>
      <c r="AL224" s="79">
        <v>128.58</v>
      </c>
      <c r="AM224" s="79">
        <v>132.63</v>
      </c>
      <c r="AN224" s="4"/>
    </row>
    <row r="225">
      <c r="A225" s="75" t="s">
        <v>494</v>
      </c>
      <c r="B225" s="4" t="s">
        <v>495</v>
      </c>
      <c r="C225" s="79">
        <v>0.43</v>
      </c>
      <c r="D225" s="79">
        <v>16.82</v>
      </c>
      <c r="E225" s="79">
        <v>17.43</v>
      </c>
      <c r="F225" s="79">
        <v>18.19</v>
      </c>
      <c r="G225" s="79">
        <v>18.96</v>
      </c>
      <c r="H225" s="79">
        <v>19.72</v>
      </c>
      <c r="I225" s="79">
        <v>20.48</v>
      </c>
      <c r="J225" s="79">
        <v>21.24</v>
      </c>
      <c r="K225" s="79">
        <v>22.01</v>
      </c>
      <c r="L225" s="79">
        <v>24.14</v>
      </c>
      <c r="M225" s="79">
        <v>27.19</v>
      </c>
      <c r="N225" s="79">
        <v>30.24</v>
      </c>
      <c r="O225" s="79">
        <v>33.29</v>
      </c>
      <c r="P225" s="79">
        <v>36.34</v>
      </c>
      <c r="Q225" s="79">
        <v>39.39</v>
      </c>
      <c r="R225" s="79">
        <v>42.44</v>
      </c>
      <c r="S225" s="79">
        <v>45.49</v>
      </c>
      <c r="T225" s="79">
        <v>48.54</v>
      </c>
      <c r="U225" s="79">
        <v>51.59</v>
      </c>
      <c r="V225" s="79">
        <v>54.64</v>
      </c>
      <c r="W225" s="79">
        <v>57.68</v>
      </c>
      <c r="X225" s="79">
        <v>60.73</v>
      </c>
      <c r="Y225" s="79">
        <v>63.78</v>
      </c>
      <c r="Z225" s="79">
        <v>66.83</v>
      </c>
      <c r="AA225" s="79">
        <v>69.88</v>
      </c>
      <c r="AB225" s="79">
        <v>72.93</v>
      </c>
      <c r="AC225" s="79">
        <v>75.98</v>
      </c>
      <c r="AD225" s="79">
        <v>79.03</v>
      </c>
      <c r="AE225" s="79">
        <v>82.08</v>
      </c>
      <c r="AF225" s="79">
        <v>85.13</v>
      </c>
      <c r="AG225" s="79">
        <v>88.18</v>
      </c>
      <c r="AH225" s="79">
        <v>91.23</v>
      </c>
      <c r="AI225" s="79">
        <v>94.28</v>
      </c>
      <c r="AJ225" s="79">
        <v>97.33</v>
      </c>
      <c r="AK225" s="79">
        <v>100.38</v>
      </c>
      <c r="AL225" s="79">
        <v>103.43</v>
      </c>
      <c r="AM225" s="79">
        <v>106.48</v>
      </c>
      <c r="AN225" s="4"/>
    </row>
    <row r="226">
      <c r="A226" s="75" t="s">
        <v>496</v>
      </c>
      <c r="B226" s="4" t="s">
        <v>497</v>
      </c>
      <c r="C226" s="79">
        <v>1.75</v>
      </c>
      <c r="D226" s="79">
        <v>11.26</v>
      </c>
      <c r="E226" s="79">
        <v>13.2</v>
      </c>
      <c r="F226" s="79">
        <v>15.63</v>
      </c>
      <c r="G226" s="79">
        <v>18.05</v>
      </c>
      <c r="H226" s="79">
        <v>20.48</v>
      </c>
      <c r="I226" s="79">
        <v>22.91</v>
      </c>
      <c r="J226" s="79">
        <v>25.34</v>
      </c>
      <c r="K226" s="79">
        <v>27.76</v>
      </c>
      <c r="L226" s="79">
        <v>34.56</v>
      </c>
      <c r="M226" s="79">
        <v>44.27</v>
      </c>
      <c r="N226" s="79">
        <v>53.98</v>
      </c>
      <c r="O226" s="79">
        <v>63.69</v>
      </c>
      <c r="P226" s="79">
        <v>73.4</v>
      </c>
      <c r="Q226" s="79">
        <v>83.11</v>
      </c>
      <c r="R226" s="79">
        <v>92.82</v>
      </c>
      <c r="S226" s="79">
        <v>102.53</v>
      </c>
      <c r="T226" s="79">
        <v>112.24</v>
      </c>
      <c r="U226" s="79">
        <v>121.95</v>
      </c>
      <c r="V226" s="79">
        <v>131.66</v>
      </c>
      <c r="W226" s="79">
        <v>141.37</v>
      </c>
      <c r="X226" s="79">
        <v>151.08</v>
      </c>
      <c r="Y226" s="79">
        <v>160.79</v>
      </c>
      <c r="Z226" s="79">
        <v>170.5</v>
      </c>
      <c r="AA226" s="79">
        <v>180.21</v>
      </c>
      <c r="AB226" s="79">
        <v>189.92</v>
      </c>
      <c r="AC226" s="79">
        <v>199.63</v>
      </c>
      <c r="AD226" s="79">
        <v>209.34</v>
      </c>
      <c r="AE226" s="79">
        <v>219.05</v>
      </c>
      <c r="AF226" s="79">
        <v>228.76</v>
      </c>
      <c r="AG226" s="79">
        <v>238.47</v>
      </c>
      <c r="AH226" s="79">
        <v>248.18</v>
      </c>
      <c r="AI226" s="79">
        <v>257.89</v>
      </c>
      <c r="AJ226" s="79">
        <v>267.59</v>
      </c>
      <c r="AK226" s="79">
        <v>277.3</v>
      </c>
      <c r="AL226" s="79">
        <v>287.01</v>
      </c>
      <c r="AM226" s="79">
        <v>296.72</v>
      </c>
      <c r="AN226" s="4"/>
    </row>
    <row r="227">
      <c r="A227" s="75" t="s">
        <v>498</v>
      </c>
      <c r="B227" s="4" t="s">
        <v>499</v>
      </c>
      <c r="C227" s="79">
        <v>3.04</v>
      </c>
      <c r="D227" s="79">
        <v>16.83</v>
      </c>
      <c r="E227" s="79">
        <v>17.34</v>
      </c>
      <c r="F227" s="79">
        <v>17.98</v>
      </c>
      <c r="G227" s="79">
        <v>18.61</v>
      </c>
      <c r="H227" s="79">
        <v>19.25</v>
      </c>
      <c r="I227" s="79">
        <v>19.88</v>
      </c>
      <c r="J227" s="79">
        <v>20.52</v>
      </c>
      <c r="K227" s="79">
        <v>21.15</v>
      </c>
      <c r="L227" s="79">
        <v>22.93</v>
      </c>
      <c r="M227" s="79">
        <v>25.48</v>
      </c>
      <c r="N227" s="79">
        <v>28.02</v>
      </c>
      <c r="O227" s="79">
        <v>30.56</v>
      </c>
      <c r="P227" s="79">
        <v>33.1</v>
      </c>
      <c r="Q227" s="79">
        <v>35.65</v>
      </c>
      <c r="R227" s="79">
        <v>38.19</v>
      </c>
      <c r="S227" s="79">
        <v>40.73</v>
      </c>
      <c r="T227" s="79">
        <v>43.27</v>
      </c>
      <c r="U227" s="79">
        <v>45.82</v>
      </c>
      <c r="V227" s="79">
        <v>48.36</v>
      </c>
      <c r="W227" s="79">
        <v>50.9</v>
      </c>
      <c r="X227" s="79">
        <v>53.44</v>
      </c>
      <c r="Y227" s="79">
        <v>55.99</v>
      </c>
      <c r="Z227" s="79">
        <v>58.53</v>
      </c>
      <c r="AA227" s="79">
        <v>61.07</v>
      </c>
      <c r="AB227" s="79">
        <v>63.61</v>
      </c>
      <c r="AC227" s="79">
        <v>66.16</v>
      </c>
      <c r="AD227" s="79">
        <v>68.7</v>
      </c>
      <c r="AE227" s="79">
        <v>71.24</v>
      </c>
      <c r="AF227" s="79">
        <v>73.78</v>
      </c>
      <c r="AG227" s="79">
        <v>76.33</v>
      </c>
      <c r="AH227" s="79">
        <v>78.87</v>
      </c>
      <c r="AI227" s="79">
        <v>81.41</v>
      </c>
      <c r="AJ227" s="79">
        <v>83.95</v>
      </c>
      <c r="AK227" s="79">
        <v>86.5</v>
      </c>
      <c r="AL227" s="79">
        <v>89.04</v>
      </c>
      <c r="AM227" s="79">
        <v>91.58</v>
      </c>
      <c r="AN227" s="4"/>
    </row>
    <row r="228">
      <c r="A228" s="75" t="s">
        <v>500</v>
      </c>
      <c r="B228" s="4" t="s">
        <v>501</v>
      </c>
      <c r="C228" s="79">
        <v>1.75</v>
      </c>
      <c r="D228" s="79">
        <v>11.1</v>
      </c>
      <c r="E228" s="79">
        <v>11.51</v>
      </c>
      <c r="F228" s="79">
        <v>12.02</v>
      </c>
      <c r="G228" s="79">
        <v>12.53</v>
      </c>
      <c r="H228" s="79">
        <v>13.04</v>
      </c>
      <c r="I228" s="79">
        <v>13.54</v>
      </c>
      <c r="J228" s="79">
        <v>14.05</v>
      </c>
      <c r="K228" s="79">
        <v>14.56</v>
      </c>
      <c r="L228" s="79">
        <v>15.99</v>
      </c>
      <c r="M228" s="79">
        <v>18.02</v>
      </c>
      <c r="N228" s="79">
        <v>20.06</v>
      </c>
      <c r="O228" s="79">
        <v>22.09</v>
      </c>
      <c r="P228" s="79">
        <v>24.13</v>
      </c>
      <c r="Q228" s="79">
        <v>26.17</v>
      </c>
      <c r="R228" s="79">
        <v>28.2</v>
      </c>
      <c r="S228" s="79">
        <v>30.24</v>
      </c>
      <c r="T228" s="79">
        <v>32.27</v>
      </c>
      <c r="U228" s="79">
        <v>34.31</v>
      </c>
      <c r="V228" s="79">
        <v>36.34</v>
      </c>
      <c r="W228" s="79">
        <v>38.38</v>
      </c>
      <c r="X228" s="79">
        <v>40.42</v>
      </c>
      <c r="Y228" s="79">
        <v>42.45</v>
      </c>
      <c r="Z228" s="79">
        <v>44.49</v>
      </c>
      <c r="AA228" s="79">
        <v>46.52</v>
      </c>
      <c r="AB228" s="79">
        <v>48.56</v>
      </c>
      <c r="AC228" s="79">
        <v>50.59</v>
      </c>
      <c r="AD228" s="79">
        <v>52.63</v>
      </c>
      <c r="AE228" s="79">
        <v>54.66</v>
      </c>
      <c r="AF228" s="79">
        <v>56.7</v>
      </c>
      <c r="AG228" s="79">
        <v>58.74</v>
      </c>
      <c r="AH228" s="79">
        <v>60.77</v>
      </c>
      <c r="AI228" s="79">
        <v>62.81</v>
      </c>
      <c r="AJ228" s="79">
        <v>64.84</v>
      </c>
      <c r="AK228" s="79">
        <v>66.88</v>
      </c>
      <c r="AL228" s="79">
        <v>68.91</v>
      </c>
      <c r="AM228" s="79">
        <v>70.95</v>
      </c>
      <c r="AN228" s="4"/>
    </row>
    <row r="229">
      <c r="A229" s="75" t="s">
        <v>502</v>
      </c>
      <c r="B229" s="4" t="s">
        <v>503</v>
      </c>
      <c r="C229" s="79">
        <v>1.75</v>
      </c>
      <c r="D229" s="79">
        <v>65.49</v>
      </c>
      <c r="E229" s="79">
        <v>65.56</v>
      </c>
      <c r="F229" s="79">
        <v>75.24</v>
      </c>
      <c r="G229" s="79">
        <v>75.33</v>
      </c>
      <c r="H229" s="79">
        <v>85.03</v>
      </c>
      <c r="I229" s="79">
        <v>85.12</v>
      </c>
      <c r="J229" s="79">
        <v>94.82</v>
      </c>
      <c r="K229" s="79">
        <v>94.9</v>
      </c>
      <c r="L229" s="79">
        <v>114.37</v>
      </c>
      <c r="M229" s="79">
        <v>133.92</v>
      </c>
      <c r="N229" s="79">
        <v>153.5</v>
      </c>
      <c r="O229" s="79">
        <v>170.92</v>
      </c>
      <c r="P229" s="79">
        <v>188.33</v>
      </c>
      <c r="Q229" s="79">
        <v>205.75</v>
      </c>
      <c r="R229" s="79">
        <v>223.17</v>
      </c>
      <c r="S229" s="79">
        <v>240.58</v>
      </c>
      <c r="T229" s="79">
        <v>283.25</v>
      </c>
      <c r="U229" s="79">
        <v>283.59</v>
      </c>
      <c r="V229" s="79">
        <v>283.94</v>
      </c>
      <c r="W229" s="79">
        <v>284.28</v>
      </c>
      <c r="X229" s="79">
        <v>284.63</v>
      </c>
      <c r="Y229" s="79">
        <v>355.51</v>
      </c>
      <c r="Z229" s="79">
        <v>355.86</v>
      </c>
      <c r="AA229" s="79">
        <v>356.2</v>
      </c>
      <c r="AB229" s="79">
        <v>356.55</v>
      </c>
      <c r="AC229" s="79">
        <v>356.89</v>
      </c>
      <c r="AD229" s="79">
        <v>429.27</v>
      </c>
      <c r="AE229" s="79">
        <v>429.61</v>
      </c>
      <c r="AF229" s="79">
        <v>429.96</v>
      </c>
      <c r="AG229" s="79">
        <v>430.3</v>
      </c>
      <c r="AH229" s="79">
        <v>430.65</v>
      </c>
      <c r="AI229" s="79">
        <v>503.99</v>
      </c>
      <c r="AJ229" s="79">
        <v>504.34</v>
      </c>
      <c r="AK229" s="79">
        <v>504.68</v>
      </c>
      <c r="AL229" s="79">
        <v>505.03</v>
      </c>
      <c r="AM229" s="79">
        <v>505.37</v>
      </c>
      <c r="AN229" s="4"/>
    </row>
    <row r="230">
      <c r="A230" s="75" t="s">
        <v>504</v>
      </c>
      <c r="B230" s="4" t="s">
        <v>505</v>
      </c>
      <c r="C230" s="79">
        <v>1.75</v>
      </c>
      <c r="D230" s="79">
        <v>65.49</v>
      </c>
      <c r="E230" s="79">
        <v>65.56</v>
      </c>
      <c r="F230" s="79">
        <v>75.24</v>
      </c>
      <c r="G230" s="79">
        <v>75.33</v>
      </c>
      <c r="H230" s="79">
        <v>85.03</v>
      </c>
      <c r="I230" s="79">
        <v>85.12</v>
      </c>
      <c r="J230" s="79">
        <v>94.82</v>
      </c>
      <c r="K230" s="79">
        <v>94.9</v>
      </c>
      <c r="L230" s="79">
        <v>114.37</v>
      </c>
      <c r="M230" s="79">
        <v>133.92</v>
      </c>
      <c r="N230" s="79">
        <v>153.5</v>
      </c>
      <c r="O230" s="79">
        <v>170.92</v>
      </c>
      <c r="P230" s="79">
        <v>188.33</v>
      </c>
      <c r="Q230" s="79">
        <v>205.75</v>
      </c>
      <c r="R230" s="79">
        <v>223.17</v>
      </c>
      <c r="S230" s="79">
        <v>240.58</v>
      </c>
      <c r="T230" s="79">
        <v>283.25</v>
      </c>
      <c r="U230" s="79">
        <v>283.59</v>
      </c>
      <c r="V230" s="79">
        <v>283.94</v>
      </c>
      <c r="W230" s="79">
        <v>284.28</v>
      </c>
      <c r="X230" s="79">
        <v>284.63</v>
      </c>
      <c r="Y230" s="79">
        <v>355.51</v>
      </c>
      <c r="Z230" s="79">
        <v>355.86</v>
      </c>
      <c r="AA230" s="79">
        <v>356.2</v>
      </c>
      <c r="AB230" s="79">
        <v>356.55</v>
      </c>
      <c r="AC230" s="79">
        <v>356.89</v>
      </c>
      <c r="AD230" s="79">
        <v>429.27</v>
      </c>
      <c r="AE230" s="79">
        <v>429.61</v>
      </c>
      <c r="AF230" s="79">
        <v>429.96</v>
      </c>
      <c r="AG230" s="79">
        <v>430.3</v>
      </c>
      <c r="AH230" s="79">
        <v>430.65</v>
      </c>
      <c r="AI230" s="79">
        <v>503.99</v>
      </c>
      <c r="AJ230" s="79">
        <v>504.34</v>
      </c>
      <c r="AK230" s="79">
        <v>504.68</v>
      </c>
      <c r="AL230" s="79">
        <v>505.03</v>
      </c>
      <c r="AM230" s="79">
        <v>505.37</v>
      </c>
      <c r="AN230" s="4"/>
    </row>
    <row r="231">
      <c r="A231" s="75" t="s">
        <v>506</v>
      </c>
      <c r="B231" s="4" t="s">
        <v>507</v>
      </c>
      <c r="C231" s="79">
        <v>1.18</v>
      </c>
      <c r="D231" s="79">
        <v>12.6</v>
      </c>
      <c r="E231" s="79">
        <v>13.12</v>
      </c>
      <c r="F231" s="79">
        <v>13.77</v>
      </c>
      <c r="G231" s="79">
        <v>14.42</v>
      </c>
      <c r="H231" s="79">
        <v>15.07</v>
      </c>
      <c r="I231" s="79">
        <v>15.72</v>
      </c>
      <c r="J231" s="79">
        <v>16.37</v>
      </c>
      <c r="K231" s="79">
        <v>17.02</v>
      </c>
      <c r="L231" s="79">
        <v>18.85</v>
      </c>
      <c r="M231" s="79">
        <v>21.45</v>
      </c>
      <c r="N231" s="79">
        <v>24.06</v>
      </c>
      <c r="O231" s="79">
        <v>26.66</v>
      </c>
      <c r="P231" s="79">
        <v>29.26</v>
      </c>
      <c r="Q231" s="79">
        <v>31.87</v>
      </c>
      <c r="R231" s="79">
        <v>34.47</v>
      </c>
      <c r="S231" s="79">
        <v>37.08</v>
      </c>
      <c r="T231" s="79">
        <v>39.68</v>
      </c>
      <c r="U231" s="79">
        <v>42.29</v>
      </c>
      <c r="V231" s="79">
        <v>44.89</v>
      </c>
      <c r="W231" s="79">
        <v>47.5</v>
      </c>
      <c r="X231" s="79">
        <v>50.1</v>
      </c>
      <c r="Y231" s="79">
        <v>52.71</v>
      </c>
      <c r="Z231" s="79">
        <v>55.31</v>
      </c>
      <c r="AA231" s="79">
        <v>57.92</v>
      </c>
      <c r="AB231" s="79">
        <v>60.52</v>
      </c>
      <c r="AC231" s="79">
        <v>63.12</v>
      </c>
      <c r="AD231" s="79">
        <v>65.73</v>
      </c>
      <c r="AE231" s="79">
        <v>68.33</v>
      </c>
      <c r="AF231" s="79">
        <v>70.94</v>
      </c>
      <c r="AG231" s="79">
        <v>73.54</v>
      </c>
      <c r="AH231" s="79">
        <v>76.15</v>
      </c>
      <c r="AI231" s="79">
        <v>78.75</v>
      </c>
      <c r="AJ231" s="79">
        <v>81.36</v>
      </c>
      <c r="AK231" s="79">
        <v>83.96</v>
      </c>
      <c r="AL231" s="79">
        <v>86.57</v>
      </c>
      <c r="AM231" s="79">
        <v>89.17</v>
      </c>
      <c r="AN231" s="4"/>
    </row>
    <row r="232">
      <c r="A232" s="75" t="s">
        <v>508</v>
      </c>
      <c r="B232" s="4" t="s">
        <v>509</v>
      </c>
      <c r="C232" s="79">
        <v>1.31</v>
      </c>
      <c r="D232" s="79">
        <v>12.6</v>
      </c>
      <c r="E232" s="79">
        <v>13.12</v>
      </c>
      <c r="F232" s="79">
        <v>13.77</v>
      </c>
      <c r="G232" s="79">
        <v>14.42</v>
      </c>
      <c r="H232" s="79">
        <v>15.07</v>
      </c>
      <c r="I232" s="79">
        <v>15.72</v>
      </c>
      <c r="J232" s="79">
        <v>16.37</v>
      </c>
      <c r="K232" s="79">
        <v>17.02</v>
      </c>
      <c r="L232" s="79">
        <v>18.85</v>
      </c>
      <c r="M232" s="79">
        <v>21.45</v>
      </c>
      <c r="N232" s="79">
        <v>24.06</v>
      </c>
      <c r="O232" s="79">
        <v>26.66</v>
      </c>
      <c r="P232" s="79">
        <v>29.26</v>
      </c>
      <c r="Q232" s="79">
        <v>31.87</v>
      </c>
      <c r="R232" s="79">
        <v>34.47</v>
      </c>
      <c r="S232" s="79">
        <v>37.08</v>
      </c>
      <c r="T232" s="79">
        <v>39.68</v>
      </c>
      <c r="U232" s="79">
        <v>42.29</v>
      </c>
      <c r="V232" s="79">
        <v>44.89</v>
      </c>
      <c r="W232" s="79">
        <v>47.5</v>
      </c>
      <c r="X232" s="79">
        <v>50.1</v>
      </c>
      <c r="Y232" s="79">
        <v>52.71</v>
      </c>
      <c r="Z232" s="79">
        <v>55.31</v>
      </c>
      <c r="AA232" s="79">
        <v>57.92</v>
      </c>
      <c r="AB232" s="79">
        <v>60.52</v>
      </c>
      <c r="AC232" s="79">
        <v>63.12</v>
      </c>
      <c r="AD232" s="79">
        <v>65.73</v>
      </c>
      <c r="AE232" s="79">
        <v>68.33</v>
      </c>
      <c r="AF232" s="79">
        <v>70.94</v>
      </c>
      <c r="AG232" s="79">
        <v>73.54</v>
      </c>
      <c r="AH232" s="79">
        <v>76.15</v>
      </c>
      <c r="AI232" s="79">
        <v>78.75</v>
      </c>
      <c r="AJ232" s="79">
        <v>81.36</v>
      </c>
      <c r="AK232" s="79">
        <v>83.96</v>
      </c>
      <c r="AL232" s="79">
        <v>86.57</v>
      </c>
      <c r="AM232" s="79">
        <v>89.17</v>
      </c>
      <c r="AN232" s="4"/>
    </row>
    <row r="233">
      <c r="A233" s="7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>
      <c r="A234" s="7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</row>
    <row r="235">
      <c r="A235" s="7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</row>
    <row r="236">
      <c r="A236" s="21" t="s">
        <v>510</v>
      </c>
      <c r="B236" s="81">
        <f t="array" ref="B236">index(D20:AM232,match('Calculator Georgia'!M17,A20:A232,0),match('Calculator Georgia'!M25,D19:AM19,0))+vlookup('Calculator Georgia'!M17,A20:C232,3,false)*'Calculator Georgia'!M25</f>
        <v>6.6825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</row>
    <row r="237">
      <c r="A237" s="21" t="s">
        <v>511</v>
      </c>
      <c r="B237" s="4">
        <f t="array" ref="B237">index(D20:AM232,match('Calculator Georgia'!J17,A20:A232,0),match('Calculator Georgia'!J25,D19:AM19,0))+vlookup('Calculator Georgia'!J17,A20:C232,3,false)*'Calculator Georgia'!J25</f>
        <v>5.26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</row>
    <row r="238">
      <c r="A238" s="21" t="s">
        <v>512</v>
      </c>
      <c r="B238" s="4">
        <f t="array" ref="B238">index(D20:AM232,match('Calculator Georgia'!P17,A20:A232,0),match('Calculator Georgia'!P25,D19:AM19,0))+vlookup('Calculator Georgia'!P17,A20:C232,3,false)*'Calculator Georgia'!P25</f>
        <v>5.31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</row>
    <row r="239">
      <c r="A239" s="7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</row>
    <row r="240">
      <c r="A240" s="7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</row>
    <row r="241">
      <c r="A241" s="7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</row>
    <row r="242">
      <c r="A242" s="7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</row>
    <row r="243">
      <c r="A243" s="7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</row>
    <row r="244">
      <c r="A244" s="7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</row>
    <row r="245">
      <c r="A245" s="7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</row>
    <row r="246">
      <c r="A246" s="7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</row>
    <row r="247">
      <c r="A247" s="7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</row>
    <row r="248">
      <c r="A248" s="7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</row>
    <row r="249">
      <c r="A249" s="7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</row>
    <row r="250">
      <c r="A250" s="7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</row>
    <row r="251">
      <c r="A251" s="7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</row>
    <row r="252">
      <c r="A252" s="7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</row>
    <row r="253">
      <c r="A253" s="7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</row>
    <row r="254">
      <c r="A254" s="7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</row>
    <row r="255">
      <c r="A255" s="7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</row>
    <row r="256">
      <c r="A256" s="7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</row>
    <row r="257">
      <c r="A257" s="7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</row>
    <row r="258">
      <c r="A258" s="7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</row>
    <row r="259">
      <c r="A259" s="7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</row>
    <row r="260">
      <c r="A260" s="7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</row>
    <row r="261">
      <c r="A261" s="7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</row>
    <row r="262">
      <c r="A262" s="7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</row>
    <row r="263">
      <c r="A263" s="7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</row>
    <row r="264">
      <c r="A264" s="7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</row>
    <row r="265">
      <c r="A265" s="7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</row>
    <row r="266">
      <c r="A266" s="7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</row>
    <row r="267">
      <c r="A267" s="7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>
      <c r="A268" s="7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</row>
    <row r="269">
      <c r="A269" s="7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</row>
    <row r="270">
      <c r="A270" s="7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>
      <c r="A271" s="7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</row>
    <row r="272">
      <c r="A272" s="7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>
      <c r="A273" s="7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>
      <c r="A274" s="7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</row>
    <row r="275">
      <c r="A275" s="7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>
      <c r="A276" s="7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>
      <c r="A277" s="7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</row>
    <row r="278">
      <c r="A278" s="7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</row>
    <row r="279">
      <c r="A279" s="7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</row>
    <row r="280">
      <c r="A280" s="7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</row>
    <row r="281">
      <c r="A281" s="7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</row>
    <row r="282">
      <c r="A282" s="7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</row>
    <row r="283">
      <c r="A283" s="7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</row>
    <row r="284">
      <c r="A284" s="7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</row>
    <row r="285">
      <c r="A285" s="7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</row>
    <row r="286">
      <c r="A286" s="7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</row>
    <row r="287">
      <c r="A287" s="7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</row>
    <row r="288">
      <c r="A288" s="7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</row>
    <row r="289">
      <c r="A289" s="7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</row>
    <row r="290">
      <c r="A290" s="7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</row>
    <row r="291">
      <c r="A291" s="7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</row>
    <row r="292">
      <c r="A292" s="7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</row>
    <row r="293">
      <c r="A293" s="7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</row>
    <row r="294">
      <c r="A294" s="7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</row>
    <row r="295">
      <c r="A295" s="7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</row>
    <row r="296">
      <c r="A296" s="7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</row>
    <row r="297">
      <c r="A297" s="7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</row>
    <row r="298">
      <c r="A298" s="7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</row>
    <row r="299">
      <c r="A299" s="7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</row>
    <row r="300">
      <c r="A300" s="7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</row>
    <row r="301">
      <c r="A301" s="7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</row>
    <row r="302">
      <c r="A302" s="7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</row>
    <row r="303">
      <c r="A303" s="7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</row>
    <row r="304">
      <c r="A304" s="7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</row>
    <row r="305">
      <c r="A305" s="7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</row>
    <row r="306">
      <c r="A306" s="7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</row>
    <row r="307">
      <c r="A307" s="7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</row>
    <row r="308">
      <c r="A308" s="7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</row>
    <row r="309">
      <c r="A309" s="7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</row>
    <row r="310">
      <c r="A310" s="7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</row>
    <row r="311">
      <c r="A311" s="7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</row>
    <row r="312">
      <c r="A312" s="7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</row>
    <row r="313">
      <c r="A313" s="7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</row>
    <row r="314">
      <c r="A314" s="7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</row>
    <row r="315">
      <c r="A315" s="7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</row>
    <row r="316">
      <c r="A316" s="7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</row>
    <row r="317">
      <c r="A317" s="7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</row>
    <row r="318">
      <c r="A318" s="7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</row>
    <row r="319">
      <c r="A319" s="7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</row>
    <row r="320">
      <c r="A320" s="7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</row>
    <row r="321">
      <c r="A321" s="7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</row>
    <row r="322">
      <c r="A322" s="7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</row>
    <row r="323">
      <c r="A323" s="7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</row>
    <row r="324">
      <c r="A324" s="7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</row>
    <row r="325">
      <c r="A325" s="7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</row>
    <row r="326">
      <c r="A326" s="7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</row>
    <row r="327">
      <c r="A327" s="7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</row>
    <row r="328">
      <c r="A328" s="7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</row>
    <row r="329">
      <c r="A329" s="7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</row>
    <row r="330">
      <c r="A330" s="7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</row>
    <row r="331">
      <c r="A331" s="7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</row>
    <row r="332">
      <c r="A332" s="7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</row>
    <row r="333">
      <c r="A333" s="7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</row>
    <row r="334">
      <c r="A334" s="7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</row>
    <row r="335">
      <c r="A335" s="7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</row>
    <row r="336">
      <c r="A336" s="7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</row>
    <row r="337">
      <c r="A337" s="7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</row>
    <row r="338">
      <c r="A338" s="7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</row>
    <row r="339">
      <c r="A339" s="7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</row>
    <row r="340">
      <c r="A340" s="7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</row>
    <row r="341">
      <c r="A341" s="7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</row>
    <row r="342">
      <c r="A342" s="7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</row>
    <row r="343">
      <c r="A343" s="7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</row>
    <row r="344">
      <c r="A344" s="7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</row>
    <row r="345">
      <c r="A345" s="7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</row>
    <row r="346">
      <c r="A346" s="7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>
      <c r="A347" s="7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>
      <c r="A348" s="7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>
      <c r="A349" s="7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>
      <c r="A350" s="7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>
      <c r="A351" s="7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>
      <c r="A352" s="7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>
      <c r="A353" s="7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>
      <c r="A354" s="7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>
      <c r="A355" s="7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>
      <c r="A356" s="7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>
      <c r="A357" s="7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>
      <c r="A358" s="7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>
      <c r="A359" s="7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>
      <c r="A360" s="7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>
      <c r="A361" s="7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>
      <c r="A362" s="7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>
      <c r="A363" s="7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>
      <c r="A364" s="7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>
      <c r="A365" s="7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>
      <c r="A366" s="7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>
      <c r="A367" s="7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>
      <c r="A368" s="7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>
      <c r="A369" s="7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>
      <c r="A370" s="7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>
      <c r="A371" s="7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>
      <c r="A372" s="7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>
      <c r="A373" s="7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>
      <c r="A374" s="7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>
      <c r="A375" s="7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>
      <c r="A376" s="7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>
      <c r="A377" s="7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>
      <c r="A378" s="7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</row>
    <row r="379">
      <c r="A379" s="7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</row>
    <row r="380">
      <c r="A380" s="7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</row>
    <row r="381">
      <c r="A381" s="7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>
      <c r="A382" s="7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>
      <c r="A383" s="7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>
      <c r="A384" s="7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>
      <c r="A385" s="7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>
      <c r="A386" s="7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>
      <c r="A387" s="7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>
      <c r="A388" s="7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>
      <c r="A389" s="7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>
      <c r="A390" s="7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>
      <c r="A391" s="7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>
      <c r="A392" s="7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>
      <c r="A393" s="7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>
      <c r="A394" s="7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>
      <c r="A395" s="7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>
      <c r="A396" s="7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>
      <c r="A397" s="7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>
      <c r="A398" s="7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>
      <c r="A399" s="7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>
      <c r="A400" s="7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>
      <c r="A401" s="7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>
      <c r="A402" s="7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>
      <c r="A403" s="7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>
      <c r="A404" s="7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>
      <c r="A405" s="7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>
      <c r="A406" s="7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>
      <c r="A407" s="7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>
      <c r="A408" s="7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>
      <c r="A409" s="7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>
      <c r="A410" s="7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>
      <c r="A411" s="7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>
      <c r="A412" s="7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>
      <c r="A413" s="7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>
      <c r="A414" s="7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>
      <c r="A415" s="7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>
      <c r="A416" s="7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>
      <c r="A417" s="7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>
      <c r="A418" s="7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>
      <c r="A419" s="7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>
      <c r="A420" s="7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</row>
    <row r="421">
      <c r="A421" s="7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>
      <c r="A422" s="7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</row>
    <row r="423">
      <c r="A423" s="7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</row>
    <row r="424">
      <c r="A424" s="7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</row>
    <row r="425">
      <c r="A425" s="7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</row>
    <row r="426">
      <c r="A426" s="7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</row>
    <row r="427">
      <c r="A427" s="7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</row>
    <row r="428">
      <c r="A428" s="7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</row>
    <row r="429">
      <c r="A429" s="7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</row>
    <row r="430">
      <c r="A430" s="7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</row>
    <row r="431">
      <c r="A431" s="7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</row>
    <row r="432">
      <c r="A432" s="7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</row>
    <row r="433">
      <c r="A433" s="7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</row>
    <row r="434">
      <c r="A434" s="7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</row>
    <row r="435">
      <c r="A435" s="7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>
      <c r="A436" s="7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</row>
    <row r="437">
      <c r="A437" s="7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>
      <c r="A438" s="7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>
      <c r="A439" s="7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>
      <c r="A440" s="7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>
      <c r="A441" s="7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>
      <c r="A442" s="7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>
      <c r="A443" s="7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>
      <c r="A444" s="7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>
      <c r="A445" s="7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>
      <c r="A446" s="7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>
      <c r="A447" s="7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>
      <c r="A448" s="7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>
      <c r="A449" s="7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>
      <c r="A450" s="7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>
      <c r="A451" s="7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>
      <c r="A452" s="7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>
      <c r="A453" s="7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>
      <c r="A454" s="7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>
      <c r="A455" s="7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>
      <c r="A456" s="7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>
      <c r="A457" s="7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</row>
    <row r="458">
      <c r="A458" s="7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</row>
    <row r="459">
      <c r="A459" s="7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</row>
    <row r="460">
      <c r="A460" s="7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</row>
    <row r="461">
      <c r="A461" s="7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</row>
    <row r="462">
      <c r="A462" s="7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</row>
    <row r="463">
      <c r="A463" s="7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</row>
    <row r="464">
      <c r="A464" s="7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</row>
    <row r="465">
      <c r="A465" s="7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</row>
    <row r="466">
      <c r="A466" s="7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</row>
    <row r="467">
      <c r="A467" s="7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</row>
    <row r="468">
      <c r="A468" s="7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</row>
    <row r="469">
      <c r="A469" s="7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>
      <c r="A470" s="7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</row>
    <row r="471">
      <c r="A471" s="7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>
      <c r="A472" s="7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>
      <c r="A473" s="7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>
      <c r="A474" s="7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>
      <c r="A475" s="7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>
      <c r="A476" s="7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>
      <c r="A477" s="7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>
      <c r="A478" s="7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>
      <c r="A479" s="7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</row>
    <row r="480">
      <c r="A480" s="7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>
      <c r="A481" s="7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>
      <c r="A482" s="7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>
      <c r="A483" s="7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>
      <c r="A484" s="7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>
      <c r="A485" s="7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</row>
    <row r="486">
      <c r="A486" s="7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>
      <c r="A487" s="7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>
      <c r="A488" s="7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>
      <c r="A489" s="7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>
      <c r="A490" s="7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>
      <c r="A491" s="7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>
      <c r="A492" s="7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>
      <c r="A493" s="7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</row>
    <row r="494">
      <c r="A494" s="7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>
      <c r="A495" s="7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>
      <c r="A496" s="7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>
      <c r="A497" s="7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>
      <c r="A498" s="7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>
      <c r="A499" s="7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>
      <c r="A500" s="7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>
      <c r="A501" s="7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>
      <c r="A502" s="7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>
      <c r="A503" s="7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>
      <c r="A504" s="7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</row>
    <row r="505">
      <c r="A505" s="7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>
      <c r="A506" s="7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>
      <c r="A507" s="7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>
      <c r="A508" s="7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>
      <c r="A509" s="7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>
      <c r="A510" s="7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>
      <c r="A511" s="7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>
      <c r="A512" s="7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>
      <c r="A513" s="7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>
      <c r="A514" s="7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>
      <c r="A515" s="7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</row>
    <row r="516">
      <c r="A516" s="7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>
      <c r="A517" s="7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</row>
    <row r="518">
      <c r="A518" s="7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>
      <c r="A519" s="7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>
      <c r="A520" s="7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>
      <c r="A521" s="7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</row>
    <row r="522">
      <c r="A522" s="7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</row>
    <row r="523">
      <c r="A523" s="7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</row>
    <row r="524">
      <c r="A524" s="7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>
      <c r="A525" s="7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</row>
    <row r="526">
      <c r="A526" s="7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</row>
    <row r="527">
      <c r="A527" s="7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</row>
    <row r="528">
      <c r="A528" s="7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</row>
    <row r="529">
      <c r="A529" s="7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</row>
    <row r="530">
      <c r="A530" s="7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</row>
    <row r="531">
      <c r="A531" s="7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</row>
    <row r="532">
      <c r="A532" s="7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</row>
    <row r="533">
      <c r="A533" s="7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</row>
    <row r="534">
      <c r="A534" s="7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</row>
    <row r="535">
      <c r="A535" s="7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</row>
    <row r="536">
      <c r="A536" s="7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</row>
    <row r="537">
      <c r="A537" s="7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</row>
    <row r="538">
      <c r="A538" s="7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</row>
    <row r="539">
      <c r="A539" s="7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</row>
    <row r="540">
      <c r="A540" s="7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</row>
    <row r="541">
      <c r="A541" s="7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</row>
    <row r="542">
      <c r="A542" s="7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</row>
    <row r="543">
      <c r="A543" s="7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</row>
    <row r="544">
      <c r="A544" s="7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</row>
    <row r="545">
      <c r="A545" s="7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</row>
    <row r="546">
      <c r="A546" s="7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</row>
    <row r="547">
      <c r="A547" s="7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</row>
    <row r="548">
      <c r="A548" s="7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</row>
    <row r="549">
      <c r="A549" s="7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</row>
    <row r="550">
      <c r="A550" s="7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</row>
    <row r="551">
      <c r="A551" s="7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</row>
    <row r="552">
      <c r="A552" s="7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</row>
    <row r="553">
      <c r="A553" s="7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>
      <c r="A554" s="7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</row>
    <row r="555">
      <c r="A555" s="7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</row>
    <row r="556">
      <c r="A556" s="7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</row>
    <row r="557">
      <c r="A557" s="7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>
      <c r="A558" s="7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>
      <c r="A559" s="7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>
      <c r="A560" s="7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>
      <c r="A561" s="7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>
      <c r="A562" s="7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>
      <c r="A563" s="7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>
      <c r="A564" s="7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>
      <c r="A565" s="7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>
      <c r="A566" s="7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</row>
    <row r="567">
      <c r="A567" s="7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>
      <c r="A568" s="7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</row>
    <row r="569">
      <c r="A569" s="7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</row>
    <row r="570">
      <c r="A570" s="7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</row>
    <row r="571">
      <c r="A571" s="7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</row>
    <row r="572">
      <c r="A572" s="7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</row>
    <row r="573">
      <c r="A573" s="7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</row>
    <row r="574">
      <c r="A574" s="7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</row>
    <row r="575">
      <c r="A575" s="7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</row>
    <row r="576">
      <c r="A576" s="7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</row>
    <row r="577">
      <c r="A577" s="7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</row>
    <row r="578">
      <c r="A578" s="7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</row>
    <row r="579">
      <c r="A579" s="7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</row>
    <row r="580">
      <c r="A580" s="7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</row>
    <row r="581">
      <c r="A581" s="7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</row>
    <row r="582">
      <c r="A582" s="7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</row>
    <row r="583">
      <c r="A583" s="7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</row>
    <row r="584">
      <c r="A584" s="7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</row>
    <row r="585">
      <c r="A585" s="7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</row>
    <row r="586">
      <c r="A586" s="7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</row>
    <row r="587">
      <c r="A587" s="7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</row>
    <row r="588">
      <c r="A588" s="7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</row>
    <row r="589">
      <c r="A589" s="7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</row>
    <row r="590">
      <c r="A590" s="7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</row>
    <row r="591">
      <c r="A591" s="7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</row>
    <row r="592">
      <c r="A592" s="7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</row>
    <row r="593">
      <c r="A593" s="7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</row>
    <row r="594">
      <c r="A594" s="7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</row>
    <row r="595">
      <c r="A595" s="7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</row>
    <row r="596">
      <c r="A596" s="7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</row>
    <row r="597">
      <c r="A597" s="7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</row>
    <row r="598">
      <c r="A598" s="7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</row>
    <row r="599">
      <c r="A599" s="7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</row>
    <row r="600">
      <c r="A600" s="7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</row>
    <row r="601">
      <c r="A601" s="7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</row>
    <row r="602">
      <c r="A602" s="7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</row>
    <row r="603">
      <c r="A603" s="7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</row>
    <row r="604">
      <c r="A604" s="7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</row>
    <row r="605">
      <c r="A605" s="7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</row>
    <row r="606">
      <c r="A606" s="7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</row>
    <row r="607">
      <c r="A607" s="7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</row>
    <row r="608">
      <c r="A608" s="7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</row>
    <row r="609">
      <c r="A609" s="7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</row>
    <row r="610">
      <c r="A610" s="7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</row>
    <row r="611">
      <c r="A611" s="7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</row>
    <row r="612">
      <c r="A612" s="7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</row>
    <row r="613">
      <c r="A613" s="7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</row>
    <row r="614">
      <c r="A614" s="7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</row>
    <row r="615">
      <c r="A615" s="7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</row>
    <row r="616">
      <c r="A616" s="7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</row>
    <row r="617">
      <c r="A617" s="7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</row>
    <row r="618">
      <c r="A618" s="7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</row>
    <row r="619">
      <c r="A619" s="7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</row>
    <row r="620">
      <c r="A620" s="7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</row>
    <row r="621">
      <c r="A621" s="7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</row>
    <row r="622">
      <c r="A622" s="7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</row>
    <row r="623">
      <c r="A623" s="7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</row>
    <row r="624">
      <c r="A624" s="7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</row>
    <row r="625">
      <c r="A625" s="7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</row>
    <row r="626">
      <c r="A626" s="7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</row>
    <row r="627">
      <c r="A627" s="7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</row>
    <row r="628">
      <c r="A628" s="7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</row>
    <row r="629">
      <c r="A629" s="7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</row>
    <row r="630">
      <c r="A630" s="7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</row>
    <row r="631">
      <c r="A631" s="7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</row>
    <row r="632">
      <c r="A632" s="7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</row>
    <row r="633">
      <c r="A633" s="7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</row>
    <row r="634">
      <c r="A634" s="7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</row>
    <row r="635">
      <c r="A635" s="7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</row>
    <row r="636">
      <c r="A636" s="7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</row>
    <row r="637">
      <c r="A637" s="7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</row>
    <row r="638">
      <c r="A638" s="7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</row>
    <row r="639">
      <c r="A639" s="7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</row>
    <row r="640">
      <c r="A640" s="7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</row>
    <row r="641">
      <c r="A641" s="7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</row>
    <row r="642">
      <c r="A642" s="7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</row>
    <row r="643">
      <c r="A643" s="7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</row>
    <row r="644">
      <c r="A644" s="7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</row>
    <row r="645">
      <c r="A645" s="7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</row>
    <row r="646">
      <c r="A646" s="7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</row>
    <row r="647">
      <c r="A647" s="7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</row>
    <row r="648">
      <c r="A648" s="7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</row>
    <row r="649">
      <c r="A649" s="7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</row>
    <row r="650">
      <c r="A650" s="7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</row>
    <row r="651">
      <c r="A651" s="7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</row>
    <row r="652">
      <c r="A652" s="7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</row>
    <row r="653">
      <c r="A653" s="7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>
      <c r="A654" s="7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</row>
    <row r="655">
      <c r="A655" s="7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</row>
    <row r="656">
      <c r="A656" s="7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>
      <c r="A657" s="7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</row>
    <row r="658">
      <c r="A658" s="7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</row>
    <row r="659">
      <c r="A659" s="7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</row>
    <row r="660">
      <c r="A660" s="7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>
      <c r="A661" s="7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>
      <c r="A662" s="7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</row>
    <row r="663">
      <c r="A663" s="7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>
      <c r="A664" s="7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>
      <c r="A665" s="7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</row>
    <row r="666">
      <c r="A666" s="7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>
      <c r="A667" s="7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>
      <c r="A668" s="7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</row>
    <row r="669">
      <c r="A669" s="7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>
      <c r="A670" s="7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>
      <c r="A671" s="7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>
      <c r="A672" s="7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>
      <c r="A673" s="7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>
      <c r="A674" s="7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>
      <c r="A675" s="7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>
      <c r="A676" s="7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>
      <c r="A677" s="7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>
      <c r="A678" s="7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>
      <c r="A679" s="7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>
      <c r="A680" s="7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>
      <c r="A681" s="7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>
      <c r="A682" s="7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>
      <c r="A683" s="7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>
      <c r="A684" s="7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>
      <c r="A685" s="7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>
      <c r="A686" s="7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>
      <c r="A687" s="7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>
      <c r="A688" s="7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>
      <c r="A689" s="7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>
      <c r="A690" s="7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>
      <c r="A691" s="7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>
      <c r="A692" s="7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>
      <c r="A693" s="7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>
      <c r="A694" s="7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>
      <c r="A695" s="7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>
      <c r="A696" s="7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>
      <c r="A697" s="7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>
      <c r="A698" s="7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>
      <c r="A699" s="7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>
      <c r="A700" s="7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>
      <c r="A701" s="7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>
      <c r="A702" s="7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>
      <c r="A703" s="7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>
      <c r="A704" s="7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>
      <c r="A705" s="7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>
      <c r="A706" s="7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>
      <c r="A707" s="7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>
      <c r="A708" s="7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>
      <c r="A709" s="7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>
      <c r="A710" s="7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>
      <c r="A711" s="7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>
      <c r="A712" s="7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>
      <c r="A713" s="7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>
      <c r="A714" s="7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>
      <c r="A715" s="7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>
      <c r="A716" s="7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>
      <c r="A717" s="7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>
      <c r="A718" s="7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>
      <c r="A719" s="7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>
      <c r="A720" s="7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>
      <c r="A721" s="7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</row>
    <row r="722">
      <c r="A722" s="7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>
      <c r="A723" s="7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>
      <c r="A724" s="7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>
      <c r="A725" s="7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>
      <c r="A726" s="7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</row>
    <row r="727">
      <c r="A727" s="7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</row>
    <row r="728">
      <c r="A728" s="7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</row>
    <row r="729">
      <c r="A729" s="7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>
      <c r="A730" s="7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</row>
    <row r="731">
      <c r="A731" s="7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</row>
    <row r="732">
      <c r="A732" s="7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</row>
    <row r="733">
      <c r="A733" s="7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</row>
    <row r="734">
      <c r="A734" s="7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</row>
    <row r="735">
      <c r="A735" s="7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</row>
    <row r="736">
      <c r="A736" s="7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</row>
    <row r="737">
      <c r="A737" s="7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</row>
    <row r="738">
      <c r="A738" s="7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  <row r="739">
      <c r="A739" s="7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>
      <c r="A740" s="7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</row>
    <row r="741">
      <c r="A741" s="7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>
      <c r="A742" s="7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</row>
    <row r="743">
      <c r="A743" s="7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</row>
    <row r="744">
      <c r="A744" s="7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</row>
    <row r="745">
      <c r="A745" s="7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</row>
    <row r="746">
      <c r="A746" s="7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</row>
    <row r="747">
      <c r="A747" s="7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</row>
    <row r="748">
      <c r="A748" s="7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</row>
    <row r="749">
      <c r="A749" s="7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</row>
    <row r="750">
      <c r="A750" s="7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</row>
    <row r="751">
      <c r="A751" s="7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</row>
    <row r="752">
      <c r="A752" s="7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</row>
    <row r="753">
      <c r="A753" s="7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</row>
    <row r="754">
      <c r="A754" s="7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</row>
    <row r="755">
      <c r="A755" s="7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</row>
    <row r="756">
      <c r="A756" s="7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</row>
    <row r="757">
      <c r="A757" s="7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</row>
    <row r="758">
      <c r="A758" s="7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</row>
    <row r="759">
      <c r="A759" s="7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</row>
    <row r="760">
      <c r="A760" s="7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</row>
    <row r="761">
      <c r="A761" s="7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</row>
    <row r="762">
      <c r="A762" s="7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</row>
    <row r="763">
      <c r="A763" s="7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</row>
    <row r="764">
      <c r="A764" s="7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</row>
    <row r="765">
      <c r="A765" s="7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</row>
    <row r="766">
      <c r="A766" s="7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</row>
    <row r="767">
      <c r="A767" s="7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</row>
    <row r="768">
      <c r="A768" s="7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</row>
    <row r="769">
      <c r="A769" s="7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</row>
    <row r="770">
      <c r="A770" s="7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</row>
    <row r="771">
      <c r="A771" s="7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</row>
    <row r="772">
      <c r="A772" s="7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</row>
    <row r="773">
      <c r="A773" s="7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</row>
    <row r="774">
      <c r="A774" s="7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</row>
    <row r="775">
      <c r="A775" s="7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</row>
    <row r="776">
      <c r="A776" s="7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</row>
    <row r="777">
      <c r="A777" s="7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</row>
    <row r="778">
      <c r="A778" s="7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</row>
    <row r="779">
      <c r="A779" s="7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</row>
    <row r="780">
      <c r="A780" s="7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</row>
    <row r="781">
      <c r="A781" s="7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</row>
    <row r="782">
      <c r="A782" s="7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</row>
    <row r="783">
      <c r="A783" s="7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</row>
    <row r="784">
      <c r="A784" s="7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</row>
    <row r="785">
      <c r="A785" s="7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</row>
    <row r="786">
      <c r="A786" s="7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</row>
    <row r="787">
      <c r="A787" s="7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</row>
    <row r="788">
      <c r="A788" s="7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</row>
    <row r="789">
      <c r="A789" s="7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</row>
    <row r="790">
      <c r="A790" s="7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</row>
    <row r="791">
      <c r="A791" s="7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</row>
    <row r="792">
      <c r="A792" s="7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</row>
    <row r="793">
      <c r="A793" s="7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</row>
    <row r="794">
      <c r="A794" s="7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</row>
    <row r="795">
      <c r="A795" s="7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</row>
    <row r="796">
      <c r="A796" s="7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>
      <c r="A797" s="7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>
      <c r="A798" s="7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</row>
    <row r="799">
      <c r="A799" s="7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>
      <c r="A800" s="7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</row>
    <row r="801">
      <c r="A801" s="7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>
      <c r="A802" s="7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>
      <c r="A803" s="7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>
      <c r="A804" s="7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>
      <c r="A805" s="7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>
      <c r="A806" s="7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>
      <c r="A807" s="7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>
      <c r="A808" s="7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>
      <c r="A809" s="7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>
      <c r="A810" s="7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>
      <c r="A811" s="7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>
      <c r="A812" s="7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>
      <c r="A813" s="7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>
      <c r="A814" s="7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>
      <c r="A815" s="7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>
      <c r="A816" s="7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>
      <c r="A817" s="7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>
      <c r="A818" s="7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>
      <c r="A819" s="7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>
      <c r="A820" s="7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>
      <c r="A821" s="7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>
      <c r="A822" s="7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>
      <c r="A823" s="7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>
      <c r="A824" s="7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>
      <c r="A825" s="7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>
      <c r="A826" s="7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>
      <c r="A827" s="7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>
      <c r="A828" s="7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>
      <c r="A829" s="7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>
      <c r="A830" s="7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>
      <c r="A831" s="7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>
      <c r="A832" s="7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>
      <c r="A833" s="7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>
      <c r="A834" s="7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>
      <c r="A835" s="7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>
      <c r="A836" s="7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>
      <c r="A837" s="7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>
      <c r="A838" s="7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>
      <c r="A839" s="7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>
      <c r="A840" s="7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>
      <c r="A841" s="7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>
      <c r="A842" s="7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>
      <c r="A843" s="7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>
      <c r="A844" s="7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>
      <c r="A845" s="7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>
      <c r="A846" s="7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>
      <c r="A847" s="7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>
      <c r="A848" s="7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>
      <c r="A849" s="7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>
      <c r="A850" s="7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>
      <c r="A851" s="7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>
      <c r="A852" s="7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>
      <c r="A853" s="7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>
      <c r="A854" s="7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>
      <c r="A855" s="7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>
      <c r="A856" s="7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>
      <c r="A857" s="7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>
      <c r="A858" s="7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>
      <c r="A859" s="7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>
      <c r="A860" s="7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>
      <c r="A861" s="7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>
      <c r="A862" s="7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>
      <c r="A863" s="7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>
      <c r="A864" s="7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>
      <c r="A865" s="7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>
      <c r="A866" s="7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>
      <c r="A867" s="7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>
      <c r="A868" s="7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>
      <c r="A869" s="7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>
      <c r="A870" s="7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>
      <c r="A871" s="7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>
      <c r="A872" s="7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</row>
    <row r="873">
      <c r="A873" s="7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>
      <c r="A874" s="7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</row>
    <row r="875">
      <c r="A875" s="7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>
      <c r="A876" s="7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>
      <c r="A877" s="7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>
      <c r="A878" s="7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>
      <c r="A879" s="7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>
      <c r="A880" s="7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>
      <c r="A881" s="7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>
      <c r="A882" s="7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>
      <c r="A883" s="7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>
      <c r="A884" s="7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>
      <c r="A885" s="7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>
      <c r="A886" s="7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>
      <c r="A887" s="7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</row>
    <row r="888">
      <c r="A888" s="7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>
      <c r="A889" s="7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>
      <c r="A890" s="7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</row>
    <row r="891">
      <c r="A891" s="7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</row>
    <row r="892">
      <c r="A892" s="7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>
      <c r="A893" s="7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>
      <c r="A894" s="7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>
      <c r="A895" s="7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</row>
    <row r="896">
      <c r="A896" s="7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>
      <c r="A897" s="7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</row>
    <row r="898">
      <c r="A898" s="7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</row>
    <row r="899">
      <c r="A899" s="7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</row>
    <row r="900">
      <c r="A900" s="7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</row>
    <row r="901">
      <c r="A901" s="7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</row>
    <row r="902">
      <c r="A902" s="7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</row>
    <row r="903">
      <c r="A903" s="7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</row>
    <row r="904">
      <c r="A904" s="7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</row>
    <row r="905">
      <c r="A905" s="7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</row>
    <row r="906">
      <c r="A906" s="7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</row>
    <row r="907">
      <c r="A907" s="7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</row>
    <row r="908">
      <c r="A908" s="7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</row>
    <row r="909">
      <c r="A909" s="7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</row>
    <row r="910">
      <c r="A910" s="7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</row>
    <row r="911">
      <c r="A911" s="7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</row>
    <row r="912">
      <c r="A912" s="7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</row>
    <row r="913">
      <c r="A913" s="7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</row>
    <row r="914">
      <c r="A914" s="7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</row>
    <row r="915">
      <c r="A915" s="7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</row>
    <row r="916">
      <c r="A916" s="7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</row>
    <row r="917">
      <c r="A917" s="7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</row>
    <row r="918">
      <c r="A918" s="7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</row>
    <row r="919">
      <c r="A919" s="7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</row>
    <row r="920">
      <c r="A920" s="7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</row>
    <row r="921">
      <c r="A921" s="7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</row>
    <row r="922">
      <c r="A922" s="7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</row>
    <row r="923">
      <c r="A923" s="7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>
      <c r="A924" s="7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>
      <c r="A925" s="7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</row>
    <row r="926">
      <c r="A926" s="7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</row>
    <row r="927">
      <c r="A927" s="7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</row>
    <row r="928">
      <c r="A928" s="7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</row>
    <row r="929">
      <c r="A929" s="7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</row>
    <row r="930">
      <c r="A930" s="7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</row>
    <row r="931">
      <c r="A931" s="7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</row>
    <row r="932">
      <c r="A932" s="7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</row>
    <row r="933">
      <c r="A933" s="7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>
      <c r="A934" s="7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>
      <c r="A935" s="7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</row>
    <row r="936">
      <c r="A936" s="7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>
      <c r="A937" s="7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>
      <c r="A938" s="7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</row>
    <row r="939">
      <c r="A939" s="7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>
      <c r="A940" s="7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>
      <c r="A941" s="7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</row>
    <row r="942">
      <c r="A942" s="7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</row>
    <row r="943">
      <c r="A943" s="7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>
      <c r="A944" s="7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</row>
    <row r="945">
      <c r="A945" s="7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</row>
    <row r="946">
      <c r="A946" s="7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</row>
    <row r="947">
      <c r="A947" s="7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</row>
    <row r="948">
      <c r="A948" s="7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</row>
    <row r="949">
      <c r="A949" s="7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</row>
    <row r="950">
      <c r="A950" s="7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</row>
    <row r="951">
      <c r="A951" s="7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</row>
    <row r="952">
      <c r="A952" s="7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</row>
    <row r="953">
      <c r="A953" s="7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</row>
    <row r="954">
      <c r="A954" s="7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</row>
    <row r="955">
      <c r="A955" s="7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</row>
    <row r="956">
      <c r="A956" s="7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</row>
    <row r="957">
      <c r="A957" s="7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</row>
    <row r="958">
      <c r="A958" s="7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</row>
    <row r="959">
      <c r="A959" s="7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</row>
    <row r="960">
      <c r="A960" s="7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</row>
    <row r="961">
      <c r="A961" s="7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</row>
    <row r="962">
      <c r="A962" s="7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</row>
    <row r="963">
      <c r="A963" s="7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</row>
    <row r="964">
      <c r="A964" s="7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</row>
    <row r="965">
      <c r="A965" s="7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</row>
    <row r="966">
      <c r="A966" s="7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</row>
    <row r="967">
      <c r="A967" s="7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</row>
    <row r="968">
      <c r="A968" s="7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</row>
    <row r="969">
      <c r="A969" s="7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>
      <c r="A970" s="7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>
      <c r="A971" s="7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>
      <c r="A972" s="7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>
      <c r="A973" s="7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>
      <c r="A974" s="7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>
      <c r="A975" s="7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>
      <c r="A976" s="7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>
      <c r="A977" s="7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>
      <c r="A978" s="7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>
      <c r="A979" s="7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>
      <c r="A980" s="7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>
      <c r="A981" s="7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>
      <c r="A982" s="7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>
      <c r="A983" s="7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>
      <c r="A984" s="7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>
      <c r="A985" s="7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>
      <c r="A986" s="7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>
      <c r="A987" s="7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>
      <c r="A988" s="7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>
      <c r="A989" s="7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>
      <c r="A990" s="7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>
      <c r="A991" s="7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>
      <c r="A992" s="7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>
      <c r="A993" s="7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>
      <c r="A994" s="7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>
      <c r="A995" s="7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>
      <c r="A996" s="7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>
      <c r="A997" s="7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>
      <c r="A998" s="7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>
      <c r="A999" s="7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>
      <c r="A1000" s="7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57"/>
  </cols>
  <sheetData>
    <row r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>
      <c r="A2" s="11" t="s">
        <v>43</v>
      </c>
    </row>
    <row r="3">
      <c r="A3" s="12" t="s">
        <v>513</v>
      </c>
      <c r="D3" s="12" t="s">
        <v>514</v>
      </c>
      <c r="E3" s="13"/>
      <c r="H3" s="12" t="s">
        <v>515</v>
      </c>
      <c r="I3" s="13"/>
      <c r="L3" s="12" t="s">
        <v>516</v>
      </c>
      <c r="P3" s="82" t="s">
        <v>517</v>
      </c>
      <c r="Q3" s="83"/>
      <c r="R3" s="83"/>
    </row>
    <row r="4">
      <c r="A4" s="26" t="s">
        <v>15</v>
      </c>
      <c r="B4" s="26">
        <v>12.5</v>
      </c>
      <c r="D4" s="26" t="s">
        <v>15</v>
      </c>
      <c r="E4" s="14">
        <v>15.5</v>
      </c>
      <c r="H4" s="26" t="s">
        <v>15</v>
      </c>
      <c r="I4" s="14">
        <v>12.25</v>
      </c>
      <c r="J4" s="26">
        <v>11.25</v>
      </c>
      <c r="L4" s="26" t="s">
        <v>15</v>
      </c>
      <c r="M4" s="26">
        <v>13.25</v>
      </c>
      <c r="N4" s="26">
        <v>11.25</v>
      </c>
      <c r="P4" s="82" t="s">
        <v>15</v>
      </c>
      <c r="Q4" s="82">
        <v>44.4</v>
      </c>
      <c r="R4" s="82">
        <v>28.5</v>
      </c>
    </row>
    <row r="5">
      <c r="A5" s="26" t="s">
        <v>19</v>
      </c>
      <c r="B5" s="26">
        <v>3.0</v>
      </c>
      <c r="D5" s="26" t="s">
        <v>19</v>
      </c>
      <c r="E5" s="14">
        <v>3.0</v>
      </c>
      <c r="H5" s="26" t="s">
        <v>19</v>
      </c>
      <c r="I5" s="14">
        <v>1.5</v>
      </c>
      <c r="J5" s="26">
        <v>2.63</v>
      </c>
      <c r="L5" s="26" t="s">
        <v>19</v>
      </c>
      <c r="M5" s="26">
        <v>2.38</v>
      </c>
      <c r="N5" s="26">
        <v>4.38</v>
      </c>
      <c r="P5" s="82" t="s">
        <v>19</v>
      </c>
      <c r="Q5" s="82">
        <v>7.62</v>
      </c>
      <c r="R5" s="82">
        <v>19.65</v>
      </c>
    </row>
    <row r="6">
      <c r="A6" s="26" t="s">
        <v>22</v>
      </c>
      <c r="B6" s="26">
        <v>9.5</v>
      </c>
      <c r="D6" s="26" t="s">
        <v>22</v>
      </c>
      <c r="E6" s="14">
        <v>12.0</v>
      </c>
      <c r="H6" s="26" t="s">
        <v>22</v>
      </c>
      <c r="I6" s="14">
        <v>10.9</v>
      </c>
      <c r="J6" s="26">
        <v>8.75</v>
      </c>
      <c r="L6" s="26" t="s">
        <v>22</v>
      </c>
      <c r="M6" s="26">
        <v>11.5</v>
      </c>
      <c r="N6" s="26">
        <v>8.75</v>
      </c>
      <c r="P6" s="82" t="s">
        <v>22</v>
      </c>
      <c r="Q6" s="82">
        <v>31.4</v>
      </c>
      <c r="R6" s="82">
        <v>22.2</v>
      </c>
    </row>
    <row r="7">
      <c r="A7" s="26" t="s">
        <v>518</v>
      </c>
      <c r="B7" s="26">
        <v>10.0</v>
      </c>
      <c r="D7" s="26" t="s">
        <v>518</v>
      </c>
      <c r="E7" s="26">
        <v>5.5</v>
      </c>
      <c r="H7" s="26" t="s">
        <v>518</v>
      </c>
      <c r="I7" s="26">
        <v>50.0</v>
      </c>
      <c r="L7" s="26" t="s">
        <v>518</v>
      </c>
      <c r="M7" s="26">
        <v>50.0</v>
      </c>
    </row>
    <row r="8">
      <c r="A8" s="26" t="s">
        <v>519</v>
      </c>
      <c r="B8" s="84">
        <f>0.05*8+0.05*4.5</f>
        <v>0.625</v>
      </c>
      <c r="D8" s="26" t="s">
        <v>519</v>
      </c>
      <c r="E8" s="84">
        <f>0.029*8+0.029*4.5</f>
        <v>0.3625</v>
      </c>
      <c r="H8" s="26" t="s">
        <v>519</v>
      </c>
      <c r="I8" s="84">
        <f>0.131*8+0.131*4.5</f>
        <v>1.6375</v>
      </c>
      <c r="L8" s="26" t="s">
        <v>519</v>
      </c>
      <c r="M8" s="84">
        <f>0.187*8+0.187*4.5</f>
        <v>2.3375</v>
      </c>
    </row>
    <row r="9">
      <c r="A9" s="24" t="s">
        <v>520</v>
      </c>
      <c r="B9" s="85" t="str">
        <f>if(and('Calculator Georgia'!$F$19&lt;=B4,'Calculator Georgia'!$F$20&lt;=B5,'Calculator Georgia'!$F$21&lt;=B6,'Calculator Georgia'!$F$23&lt;=B7,'Calculator Georgia'!$F$18&lt;&gt;"Puerto Rico"),7.5+B8,"NA")</f>
        <v>NA</v>
      </c>
      <c r="D9" s="24" t="s">
        <v>520</v>
      </c>
      <c r="E9" s="85" t="str">
        <f>if(and('Calculator Georgia'!$F$19&lt;=E4,'Calculator Georgia'!$F$20&lt;=E5,'Calculator Georgia'!$F$21&lt;=E6,'Calculator Georgia'!$F$23&lt;=E7,'Calculator Georgia'!$F$18&lt;&gt;"Puerto Rico"),9.5+E8,"NA")</f>
        <v>NA</v>
      </c>
      <c r="H9" s="24" t="s">
        <v>520</v>
      </c>
      <c r="I9" s="86" t="str">
        <f>if(or(and('Calculator Georgia'!$F$19&lt;=I4,'Calculator Georgia'!$F$20&lt;=I5,'Calculator Georgia'!$F$21&lt;=I6,'Calculator Georgia'!$F$18&lt;&gt;"Puerto Rico"),and('Calculator Georgia'!$F$19&lt;=J4,'Calculator Georgia'!$F$20&lt;=J5,'Calculator Georgia'!$F$21&lt;=J6,'Calculator Georgia'!$F$23&lt;=I7,'Calculator Georgia'!$F$18&lt;&gt;"Puerto Rico")),11.5+I8,"NA")</f>
        <v>NA</v>
      </c>
      <c r="L9" s="24" t="s">
        <v>520</v>
      </c>
      <c r="M9" s="86" t="str">
        <f>if(or(and('Calculator Georgia'!$F$19&lt;=M4,'Calculator Georgia'!$F$20&lt;=M5,'Calculator Georgia'!$F$21&lt;=M6,'Calculator Georgia'!$F$18&lt;&gt;"Puerto Rico"),and('Calculator Georgia'!$F$19&lt;=N4,'Calculator Georgia'!$F$20&lt;=N5,'Calculator Georgia'!$F$21&lt;=N6,'Calculator Georgia'!$F$23&lt;=M7,'Calculator Georgia'!$F$18&lt;&gt;"Puerto Rico")),13.95+M8,"NA")</f>
        <v>NA</v>
      </c>
    </row>
    <row r="15">
      <c r="A15" s="11" t="s">
        <v>521</v>
      </c>
    </row>
    <row r="16">
      <c r="A16" s="12" t="s">
        <v>513</v>
      </c>
      <c r="D16" s="12" t="s">
        <v>514</v>
      </c>
      <c r="E16" s="13"/>
      <c r="H16" s="12" t="s">
        <v>515</v>
      </c>
      <c r="I16" s="13"/>
      <c r="L16" s="12" t="s">
        <v>516</v>
      </c>
      <c r="P16" s="87" t="s">
        <v>517</v>
      </c>
      <c r="Q16" s="88"/>
      <c r="R16" s="88"/>
    </row>
    <row r="17">
      <c r="A17" s="26" t="s">
        <v>15</v>
      </c>
      <c r="B17" s="26">
        <v>12.5</v>
      </c>
      <c r="D17" s="26" t="s">
        <v>15</v>
      </c>
      <c r="E17" s="14">
        <v>15.5</v>
      </c>
      <c r="H17" s="26" t="s">
        <v>15</v>
      </c>
      <c r="I17" s="14">
        <v>12.25</v>
      </c>
      <c r="J17" s="26">
        <v>11.25</v>
      </c>
      <c r="L17" s="26" t="s">
        <v>15</v>
      </c>
      <c r="M17" s="26">
        <v>13.25</v>
      </c>
      <c r="N17" s="26">
        <v>11.25</v>
      </c>
      <c r="P17" s="87" t="s">
        <v>15</v>
      </c>
      <c r="Q17" s="87">
        <v>17.5</v>
      </c>
      <c r="R17" s="87">
        <f>11+1/4</f>
        <v>11.25</v>
      </c>
    </row>
    <row r="18">
      <c r="A18" s="26" t="s">
        <v>19</v>
      </c>
      <c r="B18" s="26">
        <v>3.0</v>
      </c>
      <c r="D18" s="26" t="s">
        <v>19</v>
      </c>
      <c r="E18" s="14">
        <v>3.0</v>
      </c>
      <c r="H18" s="26" t="s">
        <v>19</v>
      </c>
      <c r="I18" s="14">
        <v>1.5</v>
      </c>
      <c r="J18" s="26">
        <v>2.63</v>
      </c>
      <c r="L18" s="26" t="s">
        <v>19</v>
      </c>
      <c r="M18" s="26">
        <v>2.38</v>
      </c>
      <c r="N18" s="26">
        <v>4.38</v>
      </c>
      <c r="P18" s="87" t="s">
        <v>19</v>
      </c>
      <c r="Q18" s="87">
        <v>3.0</v>
      </c>
      <c r="R18" s="87">
        <f>7+3/4</f>
        <v>7.75</v>
      </c>
    </row>
    <row r="19">
      <c r="A19" s="26" t="s">
        <v>22</v>
      </c>
      <c r="B19" s="26">
        <v>9.5</v>
      </c>
      <c r="D19" s="26" t="s">
        <v>22</v>
      </c>
      <c r="E19" s="14">
        <v>12.0</v>
      </c>
      <c r="H19" s="26" t="s">
        <v>22</v>
      </c>
      <c r="I19" s="14">
        <v>10.9</v>
      </c>
      <c r="J19" s="26">
        <v>8.75</v>
      </c>
      <c r="L19" s="26" t="s">
        <v>22</v>
      </c>
      <c r="M19" s="26">
        <v>11.5</v>
      </c>
      <c r="N19" s="26">
        <v>8.75</v>
      </c>
      <c r="P19" s="87" t="s">
        <v>22</v>
      </c>
      <c r="Q19" s="87">
        <f>12+3/8</f>
        <v>12.375</v>
      </c>
      <c r="R19" s="87">
        <f>8+3/4</f>
        <v>8.75</v>
      </c>
    </row>
    <row r="20">
      <c r="A20" s="26" t="s">
        <v>518</v>
      </c>
      <c r="B20" s="26">
        <v>10.0</v>
      </c>
      <c r="D20" s="26" t="s">
        <v>518</v>
      </c>
      <c r="E20" s="26">
        <v>5.5</v>
      </c>
      <c r="H20" s="26" t="s">
        <v>518</v>
      </c>
      <c r="I20" s="26">
        <v>50.0</v>
      </c>
      <c r="L20" s="26" t="s">
        <v>518</v>
      </c>
      <c r="M20" s="26">
        <v>50.0</v>
      </c>
      <c r="P20" s="26" t="s">
        <v>522</v>
      </c>
      <c r="Q20" s="26">
        <v>50.0</v>
      </c>
    </row>
    <row r="21">
      <c r="A21" s="26" t="s">
        <v>519</v>
      </c>
      <c r="B21" s="84">
        <f>0.05*8+0.05*4.5</f>
        <v>0.625</v>
      </c>
      <c r="D21" s="26" t="s">
        <v>519</v>
      </c>
      <c r="E21" s="84">
        <f>0.029*8+0.029*4.5</f>
        <v>0.3625</v>
      </c>
      <c r="H21" s="26" t="s">
        <v>519</v>
      </c>
      <c r="I21" s="84">
        <f>0.131*8+0.131*4.5</f>
        <v>1.6375</v>
      </c>
      <c r="L21" s="26" t="s">
        <v>519</v>
      </c>
      <c r="M21" s="84">
        <f>0.187*8+0.187*4.5</f>
        <v>2.3375</v>
      </c>
      <c r="P21" s="26" t="s">
        <v>519</v>
      </c>
      <c r="Q21" s="26">
        <f>0.412*8+0.412*4.5</f>
        <v>5.15</v>
      </c>
    </row>
    <row r="22">
      <c r="B22" s="85" t="str">
        <f>if(and('Calculator Georgia'!$F$19&lt;=B17,'Calculator Georgia'!$F$20&lt;=B18,'Calculator Georgia'!$F$21&lt;=B19,'Calculator Georgia'!$F$23&lt;=B20,'Calculator Georgia'!$F$18&lt;&gt;"Puerto Rico"),11.55+B21,"NA")</f>
        <v>NA</v>
      </c>
      <c r="E22" s="85" t="str">
        <f>if(and('Calculator Georgia'!$F$19&lt;=E17,'Calculator Georgia'!$F$20&lt;=E18,'Calculator Georgia'!$F$21&lt;=E19,'Calculator Georgia'!$F$23&lt;=E20,'Calculator Georgia'!$F$18&lt;&gt;"Puerto Rico"),12.25+E21,"NA")</f>
        <v>NA</v>
      </c>
      <c r="I22" s="86" t="str">
        <f>if(or(and('Calculator Georgia'!$F$19&lt;=I17,'Calculator Georgia'!$F$20&lt;=I18,'Calculator Georgia'!$F$21&lt;=I19,'Calculator Georgia'!$F$18&lt;&gt;"Puerto Rico"),and('Calculator Georgia'!$F$19&lt;=J17,'Calculator Georgia'!$F$20&lt;=J18,'Calculator Georgia'!$F$21&lt;=J19,'Calculator Georgia'!$F$23&lt;=I20,'Calculator Georgia'!$F$18&lt;&gt;"Puerto Rico")),12.65+I21,"NA")</f>
        <v>NA</v>
      </c>
      <c r="M22" s="86" t="str">
        <f>if(or(and('Calculator Georgia'!$F$19&lt;=M17,'Calculator Georgia'!$F$20&lt;=M18,'Calculator Georgia'!$F$21&lt;=M19,'Calculator Georgia'!$F$18&lt;&gt;"Puerto Rico"),and('Calculator Georgia'!$F$19&lt;=N17,'Calculator Georgia'!$F$20&lt;=N18,'Calculator Georgia'!$F$21&lt;=N19,'Calculator Georgia'!$F$23&lt;=M20,'Calculator Georgia'!$F$18&lt;&gt;"Puerto Rico")),15.85+M21,"NA")</f>
        <v>NA</v>
      </c>
      <c r="Q22" s="86" t="str">
        <f>if(or(and('Calculator Georgia'!$F$19&lt;=Q17,'Calculator Georgia'!$F$20&lt;=Q18,'Calculator Georgia'!$F$21&lt;=Q19,'Calculator Georgia'!$F$18&lt;&gt;"Puerto Rico"),and('Calculator Georgia'!$F$19&lt;=R17,'Calculator Georgia'!$F$20&lt;=R18,'Calculator Georgia'!$F$21&lt;=R19,'Calculator Georgia'!$F$23&lt;=Q20,'Calculator Georgia'!$F$18&lt;&gt;"Puerto Rico")),22.05+Q21,"NA")</f>
        <v>NA</v>
      </c>
    </row>
    <row r="23">
      <c r="B23" s="89"/>
    </row>
    <row r="29">
      <c r="A29" s="39" t="str">
        <f>B22</f>
        <v>NA</v>
      </c>
      <c r="B29" s="12" t="s">
        <v>523</v>
      </c>
    </row>
    <row r="30">
      <c r="A30" s="39" t="str">
        <f>E22</f>
        <v>NA</v>
      </c>
      <c r="B30" s="12" t="s">
        <v>524</v>
      </c>
    </row>
    <row r="31">
      <c r="A31" s="39" t="str">
        <f>I22</f>
        <v>NA</v>
      </c>
      <c r="B31" s="12" t="s">
        <v>525</v>
      </c>
    </row>
    <row r="32">
      <c r="A32" s="39" t="str">
        <f>M22</f>
        <v>NA</v>
      </c>
      <c r="B32" s="12" t="s">
        <v>526</v>
      </c>
    </row>
    <row r="33">
      <c r="A33" s="31" t="str">
        <f>Q22</f>
        <v>NA</v>
      </c>
      <c r="B33" s="12" t="s">
        <v>527</v>
      </c>
    </row>
    <row r="34">
      <c r="A34" s="31" t="str">
        <f>B9</f>
        <v>NA</v>
      </c>
      <c r="B34" s="12" t="s">
        <v>513</v>
      </c>
    </row>
    <row r="35">
      <c r="A35" s="31" t="str">
        <f>E9</f>
        <v>NA</v>
      </c>
      <c r="B35" s="12" t="s">
        <v>514</v>
      </c>
    </row>
    <row r="36">
      <c r="A36" s="31" t="str">
        <f>I9</f>
        <v>NA</v>
      </c>
      <c r="B36" s="12" t="s">
        <v>515</v>
      </c>
    </row>
    <row r="37">
      <c r="A37" s="31" t="str">
        <f>M9</f>
        <v>NA</v>
      </c>
      <c r="B37" s="12" t="s">
        <v>516</v>
      </c>
    </row>
  </sheetData>
  <mergeCells count="2">
    <mergeCell ref="A2:K2"/>
    <mergeCell ref="A15:K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24.29"/>
    <col customWidth="1" min="5" max="5" width="18.0"/>
  </cols>
  <sheetData>
    <row r="2">
      <c r="A2" s="11" t="s">
        <v>528</v>
      </c>
    </row>
    <row r="3">
      <c r="A3" s="12" t="s">
        <v>529</v>
      </c>
      <c r="D3" s="12" t="s">
        <v>530</v>
      </c>
      <c r="F3" s="3"/>
      <c r="G3" s="3"/>
      <c r="H3" s="12" t="s">
        <v>531</v>
      </c>
      <c r="L3" s="12" t="s">
        <v>532</v>
      </c>
    </row>
    <row r="4">
      <c r="A4" s="26" t="s">
        <v>15</v>
      </c>
      <c r="B4" s="26">
        <v>12.5</v>
      </c>
      <c r="D4" s="26" t="s">
        <v>15</v>
      </c>
      <c r="E4" s="26">
        <f>8+5/8</f>
        <v>8.625</v>
      </c>
      <c r="H4" s="26" t="s">
        <v>15</v>
      </c>
      <c r="I4" s="26">
        <f>11</f>
        <v>11</v>
      </c>
      <c r="J4" s="26">
        <f>13+5/8</f>
        <v>13.625</v>
      </c>
      <c r="L4" s="26" t="s">
        <v>15</v>
      </c>
      <c r="M4" s="26">
        <f>12+1/4</f>
        <v>12.25</v>
      </c>
      <c r="N4" s="26">
        <f>24+1/16</f>
        <v>24.0625</v>
      </c>
      <c r="O4" s="31">
        <f t="shared" ref="O4:O6" si="1">N4*2.54</f>
        <v>61.11875</v>
      </c>
    </row>
    <row r="5">
      <c r="A5" s="26" t="s">
        <v>19</v>
      </c>
      <c r="B5" s="26">
        <v>2.0</v>
      </c>
      <c r="D5" s="26" t="s">
        <v>19</v>
      </c>
      <c r="E5" s="26">
        <f>1+5/8</f>
        <v>1.625</v>
      </c>
      <c r="H5" s="26" t="s">
        <v>19</v>
      </c>
      <c r="I5" s="26">
        <v>5.5</v>
      </c>
      <c r="J5" s="26">
        <f>3+3/8</f>
        <v>3.375</v>
      </c>
      <c r="L5" s="26" t="s">
        <v>19</v>
      </c>
      <c r="M5" s="26">
        <v>6.0</v>
      </c>
      <c r="N5" s="26">
        <f>3+1/8</f>
        <v>3.125</v>
      </c>
      <c r="O5" s="31">
        <f t="shared" si="1"/>
        <v>7.9375</v>
      </c>
    </row>
    <row r="6">
      <c r="A6" s="26" t="s">
        <v>22</v>
      </c>
      <c r="B6" s="26">
        <v>9.5</v>
      </c>
      <c r="D6" s="26" t="s">
        <v>22</v>
      </c>
      <c r="E6" s="26">
        <f>5+3/8</f>
        <v>5.375</v>
      </c>
      <c r="H6" s="26" t="s">
        <v>22</v>
      </c>
      <c r="I6" s="26">
        <v>8.5</v>
      </c>
      <c r="J6" s="26">
        <f>11+7/8</f>
        <v>11.875</v>
      </c>
      <c r="L6" s="26" t="s">
        <v>22</v>
      </c>
      <c r="M6" s="26">
        <f>12+1/4</f>
        <v>12.25</v>
      </c>
      <c r="N6" s="26">
        <f>11+7/8</f>
        <v>11.875</v>
      </c>
      <c r="O6" s="31">
        <f t="shared" si="1"/>
        <v>30.1625</v>
      </c>
    </row>
    <row r="7">
      <c r="A7" s="26" t="s">
        <v>519</v>
      </c>
      <c r="B7" s="26">
        <f>0.04*8+0.04*4.5</f>
        <v>0.5</v>
      </c>
      <c r="D7" s="26" t="s">
        <v>519</v>
      </c>
      <c r="E7" s="26">
        <f>0.06*8+0.06*4.5-0.7</f>
        <v>0.05</v>
      </c>
      <c r="H7" s="26" t="s">
        <v>519</v>
      </c>
      <c r="I7" s="26">
        <f>0.201*8+0.201*4.5-0.7</f>
        <v>1.8125</v>
      </c>
      <c r="L7" s="26" t="s">
        <v>519</v>
      </c>
      <c r="M7" s="26">
        <f>0.29*8+0.29*4.5-0.7</f>
        <v>2.925</v>
      </c>
    </row>
    <row r="9">
      <c r="A9" s="18" t="s">
        <v>533</v>
      </c>
      <c r="B9" s="86" t="str">
        <f>if(and('Calculator Georgia'!$F$19&lt;=B4,'Calculator Georgia'!$F$20&lt;=B5,'Calculator Georgia'!$F$21&lt;=B6),7.4+B7,"NA")</f>
        <v>NA</v>
      </c>
      <c r="D9" s="18" t="s">
        <v>533</v>
      </c>
      <c r="E9" s="86" t="str">
        <f>if(and('Calculator Georgia'!$F$19&lt;=E4,'Calculator Georgia'!$F$20&lt;=E5,'Calculator Georgia'!$F$21&lt;=E6),7.9+E7,"NA")</f>
        <v>NA</v>
      </c>
      <c r="H9" s="18" t="s">
        <v>533</v>
      </c>
      <c r="I9" s="86" t="str">
        <f>if(or(and('Calculator Georgia'!$F$19&lt;=I4,'Calculator Georgia'!$F$20&lt;=I5,'Calculator Georgia'!$F$21&lt;=I6),and('Calculator Georgia'!$F$19&lt;=J4,'Calculator Georgia'!$F$20&lt;=J5,'Calculator Georgia'!$F$21&lt;=J6)),13.75+I7,"NA")</f>
        <v>NA</v>
      </c>
      <c r="J9" s="86"/>
      <c r="L9" s="18" t="s">
        <v>533</v>
      </c>
      <c r="M9" s="86" t="str">
        <f>if(or(and('Calculator Georgia'!$F$19&lt;=M4,'Calculator Georgia'!$F$20&lt;=M5,'Calculator Georgia'!$F$21&lt;=M6),and('Calculator Georgia'!$F$19&lt;=N4,'Calculator Georgia'!$F$20&lt;=N5,'Calculator Georgia'!$F$21&lt;=N6)),19.3+M7,"NA")</f>
        <v>NA</v>
      </c>
      <c r="N9" s="86"/>
    </row>
    <row r="13">
      <c r="A13" s="90" t="s">
        <v>534</v>
      </c>
      <c r="B13" s="90"/>
      <c r="J13" s="90"/>
      <c r="K13" s="91"/>
      <c r="L13" s="91"/>
      <c r="M13" s="91"/>
      <c r="N13" s="91"/>
      <c r="O13" s="91"/>
      <c r="P13" s="91"/>
      <c r="Q13" s="91"/>
    </row>
    <row r="14">
      <c r="B14" s="92">
        <v>1.0</v>
      </c>
      <c r="C14" s="92">
        <v>2.0</v>
      </c>
      <c r="D14" s="90">
        <v>3.0</v>
      </c>
      <c r="E14" s="90">
        <v>4.0</v>
      </c>
      <c r="F14" s="90">
        <v>5.0</v>
      </c>
      <c r="G14" s="90">
        <v>6.0</v>
      </c>
      <c r="H14" s="90">
        <v>7.0</v>
      </c>
      <c r="I14" s="90">
        <v>8.0</v>
      </c>
      <c r="J14" s="90">
        <v>9.0</v>
      </c>
    </row>
    <row r="15">
      <c r="A15" s="71" t="s">
        <v>535</v>
      </c>
      <c r="B15" s="73">
        <v>7.83</v>
      </c>
      <c r="C15" s="93">
        <v>7.83</v>
      </c>
      <c r="D15" s="94">
        <v>8.04</v>
      </c>
      <c r="E15" s="94">
        <v>8.34</v>
      </c>
      <c r="F15" s="94">
        <v>9.01</v>
      </c>
      <c r="G15" s="94">
        <v>10.89</v>
      </c>
      <c r="H15" s="94">
        <v>11.63</v>
      </c>
      <c r="I15" s="94">
        <v>12.64</v>
      </c>
      <c r="J15" s="94">
        <v>23.37</v>
      </c>
    </row>
    <row r="16">
      <c r="A16" s="71" t="s">
        <v>536</v>
      </c>
      <c r="B16" s="70">
        <v>8.23</v>
      </c>
      <c r="C16" s="72">
        <v>8.23</v>
      </c>
      <c r="D16" s="72">
        <v>8.64</v>
      </c>
      <c r="E16" s="72">
        <v>9.56</v>
      </c>
      <c r="F16" s="72">
        <v>12.36</v>
      </c>
      <c r="G16" s="72">
        <v>17.5</v>
      </c>
      <c r="H16" s="72">
        <v>20.1</v>
      </c>
      <c r="I16" s="72">
        <v>22.9</v>
      </c>
      <c r="J16" s="72">
        <v>42.98</v>
      </c>
    </row>
    <row r="19">
      <c r="A19" s="12" t="s">
        <v>537</v>
      </c>
      <c r="F19" s="12" t="s">
        <v>538</v>
      </c>
    </row>
    <row r="20">
      <c r="A20" s="26" t="s">
        <v>15</v>
      </c>
      <c r="B20" s="26">
        <v>10.0</v>
      </c>
      <c r="C20" s="26">
        <f>10+15/16</f>
        <v>10.9375</v>
      </c>
      <c r="D20" s="31">
        <f t="shared" ref="D20:E20" si="2">B20*2.54</f>
        <v>25.4</v>
      </c>
      <c r="E20" s="31">
        <f t="shared" si="2"/>
        <v>27.78125</v>
      </c>
      <c r="F20" s="26" t="s">
        <v>15</v>
      </c>
      <c r="G20" s="26">
        <v>12.0</v>
      </c>
      <c r="H20" s="31">
        <f>15+7/8</f>
        <v>15.875</v>
      </c>
      <c r="I20" s="31">
        <f t="shared" ref="I20:J20" si="3">G20*2.54</f>
        <v>30.48</v>
      </c>
      <c r="J20" s="31">
        <f t="shared" si="3"/>
        <v>40.3225</v>
      </c>
    </row>
    <row r="21">
      <c r="A21" s="26" t="s">
        <v>19</v>
      </c>
      <c r="B21" s="26">
        <f>4+3/4</f>
        <v>4.75</v>
      </c>
      <c r="C21" s="26">
        <f>2+3/8</f>
        <v>2.375</v>
      </c>
      <c r="D21" s="31">
        <f t="shared" ref="D21:E21" si="4">B21*2.54</f>
        <v>12.065</v>
      </c>
      <c r="E21" s="31">
        <f t="shared" si="4"/>
        <v>6.0325</v>
      </c>
      <c r="F21" s="26" t="s">
        <v>19</v>
      </c>
      <c r="G21" s="26">
        <v>5.0</v>
      </c>
      <c r="H21" s="31">
        <f>2+7/8</f>
        <v>2.875</v>
      </c>
      <c r="I21" s="31">
        <f t="shared" ref="I21:J21" si="5">G21*2.54</f>
        <v>12.7</v>
      </c>
      <c r="J21" s="31">
        <f t="shared" si="5"/>
        <v>7.3025</v>
      </c>
    </row>
    <row r="22">
      <c r="A22" s="26" t="s">
        <v>22</v>
      </c>
      <c r="B22" s="26">
        <v>7.0</v>
      </c>
      <c r="C22" s="26">
        <f>12+13/16</f>
        <v>12.8125</v>
      </c>
      <c r="D22" s="31">
        <f t="shared" ref="D22:E22" si="6">B22*2.54</f>
        <v>17.78</v>
      </c>
      <c r="E22" s="31">
        <f t="shared" si="6"/>
        <v>32.54375</v>
      </c>
      <c r="F22" s="26" t="s">
        <v>22</v>
      </c>
      <c r="G22" s="31">
        <f>10+1/4</f>
        <v>10.25</v>
      </c>
      <c r="H22" s="31">
        <f>14+3/8</f>
        <v>14.375</v>
      </c>
      <c r="I22" s="31">
        <f t="shared" ref="I22:J22" si="7">G22*2.54</f>
        <v>26.035</v>
      </c>
      <c r="J22" s="31">
        <f t="shared" si="7"/>
        <v>36.5125</v>
      </c>
    </row>
    <row r="23">
      <c r="A23" s="26" t="s">
        <v>539</v>
      </c>
      <c r="B23" s="26">
        <v>15.0</v>
      </c>
      <c r="F23" s="26" t="s">
        <v>539</v>
      </c>
      <c r="G23" s="26">
        <v>20.0</v>
      </c>
    </row>
    <row r="24">
      <c r="A24" s="26" t="s">
        <v>519</v>
      </c>
      <c r="B24" s="26">
        <f>0.121*8+0.121*4.5-0.7</f>
        <v>0.8125</v>
      </c>
      <c r="F24" s="26" t="s">
        <v>519</v>
      </c>
      <c r="G24" s="26">
        <f>0.24*8+0.24*4.5-0.7</f>
        <v>2.3</v>
      </c>
    </row>
    <row r="25">
      <c r="A25" s="18" t="s">
        <v>533</v>
      </c>
      <c r="B25" s="86" t="str">
        <f t="array" ref="B25">if(or(and('Calculator Georgia'!$F$19&lt;=B20,'Calculator Georgia'!$F$20&lt;=B21,'Calculator Georgia'!$F$21&lt;=B22,'Calculator Georgia'!$F$23&lt;=B23),and('Calculator Georgia'!$F$19&lt;=C20,'Calculator Georgia'!$F$20&lt;=C21,'Calculator Georgia'!$F$21&lt;=C22,'Calculator Georgia'!$F$23&lt;=B23)),index(B15:J15,1,'Calculator Georgia'!$F$25)+B24,"NA")</f>
        <v>NA</v>
      </c>
      <c r="F25" s="18" t="s">
        <v>533</v>
      </c>
      <c r="G25" s="86" t="str">
        <f t="array" ref="G25">if(or(and('Calculator Georgia'!$F$19&lt;=G20,'Calculator Georgia'!$F$20&lt;=G21,'Calculator Georgia'!$F$21&lt;=G22,'Calculator Georgia'!$F$23&lt;=G23),and('Calculator Georgia'!$F$19&lt;=H20,'Calculator Georgia'!$F$20&lt;=H21,'Calculator Georgia'!$F$21&lt;=H22,'Calculator Georgia'!$F$23&lt;=G23)),index(B16:J16,1,'Calculator Georgia'!$F$25)+G24,"NA")</f>
        <v>NA</v>
      </c>
    </row>
    <row r="29">
      <c r="A29" s="95" t="str">
        <f>B9</f>
        <v>NA</v>
      </c>
      <c r="B29" s="96" t="s">
        <v>529</v>
      </c>
    </row>
    <row r="30">
      <c r="A30" s="95" t="str">
        <f>E9</f>
        <v>NA</v>
      </c>
      <c r="B30" s="96" t="s">
        <v>540</v>
      </c>
    </row>
    <row r="31">
      <c r="A31" s="97" t="str">
        <f>I9</f>
        <v>NA</v>
      </c>
      <c r="B31" s="96" t="s">
        <v>541</v>
      </c>
    </row>
    <row r="32">
      <c r="A32" s="97" t="str">
        <f>M9</f>
        <v>NA</v>
      </c>
      <c r="B32" s="96" t="s">
        <v>542</v>
      </c>
    </row>
    <row r="33">
      <c r="A33" s="97" t="str">
        <f>B25</f>
        <v>NA</v>
      </c>
      <c r="B33" s="96" t="s">
        <v>537</v>
      </c>
    </row>
    <row r="34">
      <c r="A34" s="97" t="str">
        <f>G25</f>
        <v>NA</v>
      </c>
      <c r="B34" s="96" t="s">
        <v>538</v>
      </c>
    </row>
  </sheetData>
  <mergeCells count="9">
    <mergeCell ref="A19:C19"/>
    <mergeCell ref="F19:H19"/>
    <mergeCell ref="A2:K2"/>
    <mergeCell ref="A3:B3"/>
    <mergeCell ref="D3:E3"/>
    <mergeCell ref="H3:J3"/>
    <mergeCell ref="L3:N3"/>
    <mergeCell ref="A13:A14"/>
    <mergeCell ref="B13:I1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6" t="s">
        <v>543</v>
      </c>
      <c r="B1" s="92">
        <v>1.0</v>
      </c>
      <c r="C1" s="92">
        <v>2.0</v>
      </c>
      <c r="D1" s="90">
        <v>3.0</v>
      </c>
      <c r="E1" s="90">
        <v>4.0</v>
      </c>
      <c r="F1" s="90">
        <v>5.0</v>
      </c>
      <c r="G1" s="90">
        <v>6.0</v>
      </c>
      <c r="H1" s="90">
        <v>7.0</v>
      </c>
      <c r="I1" s="90">
        <v>8.0</v>
      </c>
      <c r="J1" s="90">
        <v>9.0</v>
      </c>
    </row>
    <row r="2">
      <c r="A2" s="84">
        <v>6.80389</v>
      </c>
      <c r="B2" s="70">
        <v>7.83</v>
      </c>
      <c r="C2" s="98">
        <v>7.83</v>
      </c>
      <c r="D2" s="72">
        <v>8.04</v>
      </c>
      <c r="E2" s="72">
        <v>8.34</v>
      </c>
      <c r="F2" s="72">
        <v>9.01</v>
      </c>
      <c r="G2" s="72">
        <v>10.89</v>
      </c>
      <c r="H2" s="72">
        <v>11.63</v>
      </c>
      <c r="I2" s="72">
        <v>12.64</v>
      </c>
      <c r="J2" s="72">
        <v>23.37</v>
      </c>
    </row>
    <row r="3">
      <c r="A3" s="84">
        <v>9.07185</v>
      </c>
      <c r="B3" s="70">
        <v>8.23</v>
      </c>
      <c r="C3" s="72">
        <v>8.23</v>
      </c>
      <c r="D3" s="72">
        <v>8.64</v>
      </c>
      <c r="E3" s="72">
        <v>9.56</v>
      </c>
      <c r="F3" s="72">
        <v>12.36</v>
      </c>
      <c r="G3" s="72">
        <v>17.5</v>
      </c>
      <c r="H3" s="72">
        <v>20.1</v>
      </c>
      <c r="I3" s="72">
        <v>22.9</v>
      </c>
      <c r="J3" s="72">
        <v>42.98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57"/>
    <col customWidth="1" min="5" max="5" width="25.71"/>
    <col customWidth="1" min="6" max="6" width="25.43"/>
    <col customWidth="1" min="9" max="9" width="22.29"/>
    <col customWidth="1" min="10" max="10" width="21.43"/>
    <col customWidth="1" min="12" max="12" width="19.0"/>
    <col customWidth="1" min="13" max="13" width="28.86"/>
  </cols>
  <sheetData>
    <row r="2">
      <c r="A2" s="3"/>
      <c r="B2" s="3" t="s">
        <v>544</v>
      </c>
      <c r="C2" s="3"/>
      <c r="D2" s="3" t="s">
        <v>545</v>
      </c>
      <c r="E2" s="3"/>
      <c r="I2" s="3"/>
    </row>
    <row r="3">
      <c r="A3" s="26" t="s">
        <v>546</v>
      </c>
      <c r="B3" s="26" t="s">
        <v>547</v>
      </c>
      <c r="D3" s="26" t="s">
        <v>548</v>
      </c>
    </row>
    <row r="4">
      <c r="A4" s="26" t="s">
        <v>549</v>
      </c>
      <c r="B4" s="26">
        <v>2.125</v>
      </c>
      <c r="D4" s="26">
        <v>3.82</v>
      </c>
    </row>
    <row r="5">
      <c r="A5" s="12" t="s">
        <v>550</v>
      </c>
      <c r="B5" s="8">
        <f>B4+4.46</f>
        <v>6.585</v>
      </c>
      <c r="C5" s="8"/>
      <c r="D5" s="8">
        <f>D4+5.7</f>
        <v>9.52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26" t="s">
        <v>551</v>
      </c>
      <c r="B6" s="13">
        <v>3.5</v>
      </c>
      <c r="D6" s="13">
        <v>4.0</v>
      </c>
    </row>
    <row r="7">
      <c r="A7" s="26" t="s">
        <v>552</v>
      </c>
      <c r="B7" s="99">
        <f>B6+B5</f>
        <v>10.085</v>
      </c>
      <c r="D7" s="99">
        <f>D6+D5</f>
        <v>13.52</v>
      </c>
    </row>
    <row r="10">
      <c r="A10" s="11" t="s">
        <v>528</v>
      </c>
    </row>
    <row r="11">
      <c r="A11" s="12" t="s">
        <v>530</v>
      </c>
      <c r="B11" s="3"/>
      <c r="C11" s="3"/>
      <c r="D11" s="3"/>
      <c r="E11" s="12" t="s">
        <v>531</v>
      </c>
      <c r="F11" s="3"/>
      <c r="I11" s="26" t="s">
        <v>553</v>
      </c>
    </row>
    <row r="12">
      <c r="A12" s="26" t="s">
        <v>554</v>
      </c>
      <c r="B12" s="26">
        <v>21.9</v>
      </c>
      <c r="E12" s="26" t="s">
        <v>554</v>
      </c>
      <c r="F12" s="26">
        <v>27.9</v>
      </c>
      <c r="G12" s="26">
        <v>34.5</v>
      </c>
      <c r="I12" s="26" t="s">
        <v>554</v>
      </c>
      <c r="J12" s="26">
        <v>30.4</v>
      </c>
      <c r="K12" s="26">
        <v>61.1</v>
      </c>
    </row>
    <row r="13">
      <c r="A13" s="26" t="s">
        <v>21</v>
      </c>
      <c r="B13" s="26">
        <v>4.1</v>
      </c>
      <c r="E13" s="26" t="s">
        <v>21</v>
      </c>
      <c r="F13" s="26">
        <v>13.9</v>
      </c>
      <c r="G13" s="26">
        <v>8.4</v>
      </c>
      <c r="I13" s="26" t="s">
        <v>21</v>
      </c>
      <c r="J13" s="26">
        <v>13.9</v>
      </c>
      <c r="K13" s="26">
        <v>7.9</v>
      </c>
    </row>
    <row r="14">
      <c r="A14" s="26" t="s">
        <v>555</v>
      </c>
      <c r="B14" s="26">
        <v>13.6</v>
      </c>
      <c r="E14" s="26" t="s">
        <v>555</v>
      </c>
      <c r="F14" s="26">
        <v>21.5</v>
      </c>
      <c r="G14" s="26">
        <v>30.1</v>
      </c>
      <c r="I14" s="26" t="s">
        <v>555</v>
      </c>
      <c r="J14" s="26">
        <v>30.4</v>
      </c>
      <c r="K14" s="26">
        <v>30.1</v>
      </c>
    </row>
    <row r="16">
      <c r="A16" s="11" t="s">
        <v>556</v>
      </c>
    </row>
    <row r="17">
      <c r="A17" s="12" t="s">
        <v>514</v>
      </c>
      <c r="B17" s="13"/>
      <c r="E17" s="26" t="s">
        <v>515</v>
      </c>
      <c r="F17" s="13"/>
      <c r="I17" s="26" t="s">
        <v>516</v>
      </c>
      <c r="M17" s="26" t="s">
        <v>517</v>
      </c>
    </row>
    <row r="18">
      <c r="A18" s="26" t="s">
        <v>554</v>
      </c>
      <c r="B18" s="14">
        <v>39.37</v>
      </c>
      <c r="E18" s="26" t="s">
        <v>554</v>
      </c>
      <c r="F18" s="14">
        <v>29.2</v>
      </c>
      <c r="G18" s="26">
        <v>28.5</v>
      </c>
      <c r="I18" s="26" t="s">
        <v>554</v>
      </c>
      <c r="J18" s="31">
        <f>13.25*2.54</f>
        <v>33.655</v>
      </c>
      <c r="K18" s="26">
        <f>11.25*2.54</f>
        <v>28.575</v>
      </c>
      <c r="M18" s="26" t="s">
        <v>554</v>
      </c>
      <c r="N18" s="26">
        <v>44.4</v>
      </c>
      <c r="O18" s="26">
        <v>28.5</v>
      </c>
    </row>
    <row r="19">
      <c r="A19" s="26" t="s">
        <v>21</v>
      </c>
      <c r="B19" s="14">
        <v>3.81</v>
      </c>
      <c r="E19" s="26" t="s">
        <v>21</v>
      </c>
      <c r="F19" s="14">
        <v>3.81</v>
      </c>
      <c r="G19" s="26">
        <v>6.65</v>
      </c>
      <c r="I19" s="26" t="s">
        <v>21</v>
      </c>
      <c r="J19" s="31">
        <f>2.37*2.54</f>
        <v>6.0198</v>
      </c>
      <c r="K19" s="31">
        <f>4.37*2.54</f>
        <v>11.0998</v>
      </c>
      <c r="M19" s="26" t="s">
        <v>21</v>
      </c>
      <c r="N19" s="26">
        <v>7.62</v>
      </c>
      <c r="O19" s="26">
        <v>19.65</v>
      </c>
    </row>
    <row r="20">
      <c r="A20" s="26" t="s">
        <v>555</v>
      </c>
      <c r="B20" s="14">
        <v>30.48</v>
      </c>
      <c r="E20" s="26" t="s">
        <v>555</v>
      </c>
      <c r="F20" s="14">
        <v>26.9</v>
      </c>
      <c r="G20" s="26">
        <v>22.2</v>
      </c>
      <c r="I20" s="26" t="s">
        <v>555</v>
      </c>
      <c r="J20" s="31">
        <f>11.5*2.54</f>
        <v>29.21</v>
      </c>
      <c r="K20" s="26">
        <f>8.75*2.54</f>
        <v>22.225</v>
      </c>
      <c r="M20" s="26" t="s">
        <v>555</v>
      </c>
      <c r="N20" s="26">
        <v>31.4</v>
      </c>
      <c r="O20" s="26">
        <v>22.2</v>
      </c>
    </row>
    <row r="21">
      <c r="A21" s="12"/>
      <c r="E21" s="18"/>
      <c r="F21" s="19"/>
      <c r="I21" s="18"/>
      <c r="J21" s="19"/>
      <c r="L21" s="18"/>
      <c r="M21" s="19"/>
    </row>
    <row r="22">
      <c r="A22" s="12"/>
      <c r="E22" s="18" t="s">
        <v>5</v>
      </c>
      <c r="F22" s="19"/>
      <c r="I22" s="18" t="s">
        <v>557</v>
      </c>
      <c r="J22" s="19"/>
      <c r="L22" s="18" t="s">
        <v>558</v>
      </c>
      <c r="M22" s="19"/>
    </row>
    <row r="23">
      <c r="A23" s="12"/>
      <c r="E23" s="18" t="s">
        <v>6</v>
      </c>
      <c r="F23" s="24">
        <v>2.0</v>
      </c>
      <c r="I23" s="18" t="s">
        <v>6</v>
      </c>
      <c r="J23" s="24">
        <v>2.0</v>
      </c>
      <c r="L23" s="18" t="s">
        <v>8</v>
      </c>
      <c r="M23" s="24" t="s">
        <v>559</v>
      </c>
    </row>
    <row r="24">
      <c r="A24" s="12"/>
      <c r="E24" s="24" t="s">
        <v>12</v>
      </c>
      <c r="F24" s="24" t="s">
        <v>560</v>
      </c>
      <c r="I24" s="24" t="s">
        <v>561</v>
      </c>
      <c r="J24" s="24"/>
      <c r="L24" s="18" t="s">
        <v>6</v>
      </c>
      <c r="M24" s="24">
        <v>2.09</v>
      </c>
    </row>
    <row r="25">
      <c r="E25" s="24" t="s">
        <v>15</v>
      </c>
      <c r="F25" s="24">
        <v>1.0</v>
      </c>
      <c r="G25" s="33">
        <f t="shared" ref="G25:G27" si="1">F25*2.54</f>
        <v>2.54</v>
      </c>
      <c r="I25" s="24" t="s">
        <v>17</v>
      </c>
      <c r="J25" s="24">
        <v>1.0</v>
      </c>
      <c r="K25" s="33">
        <f t="shared" ref="K25:K27" si="2">J25*2.54</f>
        <v>2.54</v>
      </c>
      <c r="L25" s="24" t="s">
        <v>17</v>
      </c>
      <c r="M25" s="24">
        <v>1.0</v>
      </c>
      <c r="N25" s="33">
        <f t="shared" ref="N25:N27" si="3">M25*2.54</f>
        <v>2.54</v>
      </c>
    </row>
    <row r="26">
      <c r="E26" s="24" t="s">
        <v>19</v>
      </c>
      <c r="F26" s="24">
        <v>1.0</v>
      </c>
      <c r="G26" s="33">
        <f t="shared" si="1"/>
        <v>2.54</v>
      </c>
      <c r="I26" s="24" t="s">
        <v>21</v>
      </c>
      <c r="J26" s="24">
        <v>1.0</v>
      </c>
      <c r="K26" s="33">
        <f t="shared" si="2"/>
        <v>2.54</v>
      </c>
      <c r="L26" s="24" t="s">
        <v>21</v>
      </c>
      <c r="M26" s="24">
        <v>1.0</v>
      </c>
      <c r="N26" s="33">
        <f t="shared" si="3"/>
        <v>2.54</v>
      </c>
    </row>
    <row r="27">
      <c r="E27" s="24" t="s">
        <v>22</v>
      </c>
      <c r="F27" s="24">
        <v>1.0</v>
      </c>
      <c r="G27" s="33">
        <f t="shared" si="1"/>
        <v>2.54</v>
      </c>
      <c r="I27" s="24" t="s">
        <v>555</v>
      </c>
      <c r="J27" s="24">
        <v>1.0</v>
      </c>
      <c r="K27" s="33">
        <f t="shared" si="2"/>
        <v>2.54</v>
      </c>
      <c r="L27" s="24" t="s">
        <v>555</v>
      </c>
      <c r="M27" s="24">
        <v>1.0</v>
      </c>
      <c r="N27" s="33">
        <f t="shared" si="3"/>
        <v>2.54</v>
      </c>
    </row>
    <row r="29">
      <c r="E29" s="26" t="s">
        <v>28</v>
      </c>
      <c r="F29" s="31">
        <f>if(G25*G26*G27&lt;28316,F23*2.2,max(F23*2.2,G25*G26*G27/16.387/166))</f>
        <v>4.4</v>
      </c>
      <c r="I29" s="26" t="s">
        <v>28</v>
      </c>
      <c r="J29" s="31">
        <f>if(K25*K26*K27&lt;28316,J23*2.2,max(J23*2.2,K25*K26*K27/16.387/166))</f>
        <v>4.4</v>
      </c>
      <c r="L29" s="26" t="s">
        <v>28</v>
      </c>
      <c r="M29" s="31">
        <f>if(N25*N26*N27&lt;28316,M24*2.2,max(M24*2.2,N25*N26*N27/16.387/166))</f>
        <v>4.598</v>
      </c>
    </row>
    <row r="30">
      <c r="E30" s="33" t="s">
        <v>31</v>
      </c>
      <c r="F30" s="33">
        <f>vlookup(F24,'Domestic Zones'!A4:E55,5,false)</f>
        <v>7</v>
      </c>
      <c r="I30" s="33" t="s">
        <v>562</v>
      </c>
      <c r="J30" s="33" t="str">
        <f>if(J23&lt;=0.226,1,if(and(J23&gt;'First class international'!A3,J23&lt;='First class international'!A4),2,if(and(J23&gt;'First class international'!A4,J23&lt;='First class international'!A5),3,if(and(J23&gt;'First class international'!A5,J23&lt;='First class international'!A6),4,"NA"))))</f>
        <v>NA</v>
      </c>
      <c r="L30" s="26" t="s">
        <v>563</v>
      </c>
      <c r="M30" s="31" t="str">
        <f>if(M24&lt;=0.226,1,if(and(M24&gt;'First class international'!A3,M24&lt;='First class international'!A4),2,if(and(M24&gt;'First class international'!A4,M24&lt;='First class international'!A5),3,if(and(M24&gt;'First class international'!A5,M24&lt;='First class international'!A6),4,"NA"))))</f>
        <v>NA</v>
      </c>
    </row>
    <row r="31">
      <c r="B31" s="13"/>
      <c r="E31" s="26" t="s">
        <v>33</v>
      </c>
      <c r="F31" s="31">
        <f t="array" ref="F31">index('Priority mail'!E8:M76,F29,F30)</f>
        <v>19.29</v>
      </c>
      <c r="I31" s="33" t="s">
        <v>564</v>
      </c>
      <c r="J31" s="33">
        <v>1.0</v>
      </c>
    </row>
    <row r="32">
      <c r="B32" s="13"/>
      <c r="E32" s="26" t="s">
        <v>565</v>
      </c>
      <c r="F32" s="13">
        <f>IF(AND(G25&lt;=B12,G26&lt;=B13,G27&lt;=B14),7.65,IF(OR(and(G25&lt;=F12,G26&lt;=F13,G27&lt;=F14),and(G25&lt;=G12,G26&lt;=G13,G27&lt;=G14)),13.2,if(OR(AND(G25&lt;=J12,G26&lt;=J13,G27&lt;=J14),and(G25&lt;=K12,G26&lt;=K13,G27&lt;=K14)),18.3,"NA")))</f>
        <v>7.65</v>
      </c>
      <c r="I32" s="26" t="s">
        <v>36</v>
      </c>
      <c r="J32" s="31" t="str">
        <f t="array" ref="J32">if(and(J23&lt;=1.81,sum(K25:K27)/2.2&lt;=36),index('First class international'!B3:B6,J30,J31),"NA")</f>
        <v>NA</v>
      </c>
      <c r="L32" s="33" t="s">
        <v>564</v>
      </c>
      <c r="M32" s="33">
        <f>vlookup(M23,'International zones 1'!A4:J222,10,false)</f>
        <v>3</v>
      </c>
    </row>
    <row r="33">
      <c r="B33" s="37"/>
      <c r="E33" s="26" t="s">
        <v>566</v>
      </c>
      <c r="F33" s="31" t="str">
        <f>if(AND(F24&lt;&gt;"Puerto Rico",F23&lt;=2.5,G25&lt;=B18,G26&lt;=B19,G27&lt;=B20),(8.99+F38),IF(OR(and(F24&lt;&gt;"Puerto Rico",F23&lt;=9,G25&lt;=F18,G26&lt;=F19,G27&lt;=F20),and(F24&lt;&gt;"Puerto Rico",F23&lt;=9,G25&lt;=G18,G26&lt;=G19,G27&lt;=G20)),(10.9+F38),if(OR(AND(F24&lt;&gt;"Puerto Rico",,F23&lt;=9,G25&lt;=J18,G26&lt;=J19,G27&lt;=J20),and(F24&lt;&gt;"Puerto Rico",F23&lt;=9,G25&lt;=K18,G26&lt;=K19,G27&lt;=K20)),(13.45+F38),if(OR(AND(F24&lt;&gt;"Puerto Rico",F24&lt;&gt;"Hawaii",F24&lt;&gt;"Alaska",F23&lt;=9,G25&lt;=N18,G26&lt;=N19,G27&lt;=N20),and(F24&lt;&gt;"Puerto Rico",F24&lt;&gt;"Hawaii",F24&lt;&gt;"Alaska",F23&lt;=9,G25&lt;=O18,G26&lt;=O19,G27&lt;=O20)),(21.75+2),"NA"))))</f>
        <v>NA</v>
      </c>
      <c r="I33" s="26" t="s">
        <v>567</v>
      </c>
      <c r="J33" s="31">
        <f t="array" ref="J33">if(and(SUM(K25+K27)/2.2&lt;=108,J29&gt;=1),index('Priority mail Canada'!B3:B71,J29,1),"NA")</f>
        <v>46.98</v>
      </c>
      <c r="L33" s="33" t="s">
        <v>568</v>
      </c>
      <c r="M33" s="100">
        <f>vlookup(M23,'International zones 1'!A4:G222,7,false)</f>
        <v>12</v>
      </c>
    </row>
    <row r="34">
      <c r="E34" s="26" t="s">
        <v>37</v>
      </c>
      <c r="F34" s="13">
        <v>2.0</v>
      </c>
      <c r="I34" s="26" t="s">
        <v>569</v>
      </c>
      <c r="J34" s="31" t="str">
        <f t="array" ref="J34">if(J29&lt;=20,index('Priority mail Canada'!B83:B84,K34,1),"NA")</f>
        <v>#NUM!</v>
      </c>
      <c r="K34" s="31" t="str">
        <f>if(and(J29&lt;=4,K25&lt;=B12,K26&lt;=B13,K27&lt;=B14),2,if(or(and(J29&lt;=20,K25&lt;=F12,K26&lt;=F13,K27&lt;=F14),and(J29&lt;=20,K25&lt;=G12,K26&lt;=G13,K27&lt;=G14)),"3",if(or(and(J29&lt;=20,K25&lt;=J12,K26&lt;=J13,K27&lt;=J14),and(J29&lt;=20,K25&lt;=K12,K26&lt;=K13,K27&lt;=K14)),"4","5")))</f>
        <v>3</v>
      </c>
      <c r="L34" s="26" t="s">
        <v>36</v>
      </c>
      <c r="M34" s="31" t="str">
        <f t="array" ref="M34">if(and(sum(N25:N27)/2.54&lt;=36,M24&lt;=1.81),index('First class international'!B3:J6,M30,M32),"NA")</f>
        <v>NA</v>
      </c>
    </row>
    <row r="35">
      <c r="E35" s="26" t="s">
        <v>42</v>
      </c>
      <c r="F35" s="13">
        <v>4.5</v>
      </c>
      <c r="I35" s="26" t="s">
        <v>37</v>
      </c>
      <c r="J35" s="13">
        <v>2.0</v>
      </c>
      <c r="L35" s="26" t="s">
        <v>570</v>
      </c>
      <c r="M35" s="31">
        <f t="array" ref="M35">if(M29&gt;=1,index('Priority mail international'!B2:S70,M29,M33),"NA")</f>
        <v>74.58</v>
      </c>
    </row>
    <row r="36">
      <c r="A36" s="12"/>
      <c r="E36" s="26" t="s">
        <v>571</v>
      </c>
      <c r="F36" s="13">
        <f>if(F23&lt;=5,9.5,if(F23&lt;=16,9.25,9))</f>
        <v>9.5</v>
      </c>
      <c r="I36" s="26" t="s">
        <v>42</v>
      </c>
      <c r="J36" s="13">
        <v>4.5</v>
      </c>
      <c r="L36" s="26" t="s">
        <v>569</v>
      </c>
      <c r="M36" s="31" t="str">
        <f t="array" ref="M36">index('Priority mail international'!B88:S92,N36,M33)</f>
        <v>NA</v>
      </c>
      <c r="N36" s="31">
        <f>if(and(N25&lt;=B12,N26&lt;=B13,N27&lt;=B14),2,if(or(and(N25&lt;=F12,N26&lt;=F13,N27&lt;=F14),and(N25&lt;=G12,N26&lt;=G13,N27&lt;=G14)),"3",if(or(and(N25&lt;=J12,N26&lt;=J13,N27&lt;=J14),and(N25&lt;=K12,N26&lt;=K13,N27&lt;=K14)),"4","5")))</f>
        <v>2</v>
      </c>
    </row>
    <row r="37">
      <c r="A37" s="12"/>
      <c r="E37" s="26" t="s">
        <v>46</v>
      </c>
      <c r="F37" s="101">
        <v>0.7</v>
      </c>
      <c r="I37" s="26" t="s">
        <v>571</v>
      </c>
      <c r="J37" s="13">
        <f>if(J23&lt;=5,9.5,if(J23&lt;=16,9.25,9))</f>
        <v>9.5</v>
      </c>
      <c r="L37" s="26" t="s">
        <v>37</v>
      </c>
      <c r="M37" s="13">
        <v>2.0</v>
      </c>
    </row>
    <row r="38">
      <c r="A38" s="12"/>
      <c r="E38" s="26" t="s">
        <v>572</v>
      </c>
      <c r="F38" s="101">
        <v>2.0</v>
      </c>
      <c r="I38" s="26" t="s">
        <v>573</v>
      </c>
      <c r="J38" s="101">
        <v>0.7</v>
      </c>
      <c r="L38" s="26" t="s">
        <v>42</v>
      </c>
      <c r="M38" s="13">
        <v>4.5</v>
      </c>
    </row>
    <row r="39">
      <c r="E39" s="12" t="s">
        <v>53</v>
      </c>
      <c r="F39" s="102" t="str">
        <f>if(And(F31&lt;F32,F31&lt;F33),"USPS priority",if(and(F33&lt;F32,F33&lt;F31),"Fedex express second day","USPS priority flat rate"))</f>
        <v>USPS priority flat rate</v>
      </c>
      <c r="G39" s="55"/>
      <c r="I39" s="12" t="s">
        <v>53</v>
      </c>
      <c r="J39" s="102" t="str">
        <f>if(and(J32&lt;J33,J32&lt;J34),"USPS First class intl",if(and(J33&lt;J32,J33&lt;J34),"USPS priority intl",if(and(J34&lt;J32,J34&lt;J32),"USPS priority intl flat rate","NA")))</f>
        <v>#NUM!</v>
      </c>
      <c r="K39" s="8" t="str">
        <f>if(and(J34&lt;J33,J34&lt;J32,K34=2),"small box",if(and(J34&lt;J33,J34&lt;J32,K34=3),"medium box",if(and(J34&lt;J33,J34&lt;J32,K34=4),"large box","NA")))</f>
        <v>#NUM!</v>
      </c>
      <c r="L39" s="26" t="s">
        <v>571</v>
      </c>
      <c r="M39" s="13">
        <f>if(M24&lt;=5,9.5,if(M24&lt;=16,9.25,9))</f>
        <v>9.5</v>
      </c>
    </row>
    <row r="40">
      <c r="E40" s="12" t="s">
        <v>54</v>
      </c>
      <c r="F40" s="103">
        <f>F23*F36+F37+if(F34*F23&lt;F35,F35,F34*F23)+if(F31&lt;F32,F31,F32)</f>
        <v>31.85</v>
      </c>
      <c r="I40" s="12" t="s">
        <v>54</v>
      </c>
      <c r="J40" s="8" t="str">
        <f>J23*J37+J38+min(J32:J34)+if(J35*J23&lt;=J36,J36,J35*J23)</f>
        <v>#NUM!</v>
      </c>
      <c r="L40" s="26" t="s">
        <v>573</v>
      </c>
      <c r="M40" s="101">
        <v>0.7</v>
      </c>
    </row>
    <row r="41">
      <c r="E41" s="12" t="s">
        <v>58</v>
      </c>
      <c r="F41" s="8" t="str">
        <f>Max(F23*F36+1+if(F34*F23&lt;F35,F35,F34*F23)+F33,F23*F36+F37+if(F34*F23&lt;F35,F35,F34*F23)+if(F31&lt;F32,F31,F32))</f>
        <v>#VALUE!</v>
      </c>
      <c r="G41" s="62" t="str">
        <f>if(AND(F24&lt;&gt;"Puerto Rico",F23&lt;=2.5,G25&lt;=B18,G26&lt;=B19,G27&lt;=B20),"Fedex Pak",IF(OR(and(F24&lt;&gt;"Puerto Rico",F23&lt;=9,G25&lt;=F18,G26&lt;=F19,G27&lt;=F20),and(F24&lt;&gt;"Puerto Rico",F23&lt;=9,G25&lt;=G18,G26&lt;=G19,G27&lt;=G20)),"Small box",if(OR(AND(F24&lt;&gt;"Puerto Rico",,F23&lt;=9,G25&lt;=J18,G26&lt;=J19,G27&lt;=J20),and(F24&lt;&gt;"Puerto Rico",F23&lt;=9,G25&lt;=K18,G26&lt;=K19,G27&lt;=K20)),"Medium box",if(OR(AND(F24&lt;&gt;"Puerto Rico",F24&lt;&gt;"Hawaii",F24&lt;&gt;"Alaska",F23&lt;=9,G25&lt;=N18,G26&lt;=N19,G27&lt;=N20),and(F24&lt;&gt;"Puerto Rico",F24&lt;&gt;"Hawaii",F24&lt;&gt;"Alaska",F23&lt;=9,G25&lt;=O18,G26&lt;=O19,G27&lt;=O20)),"Large Box","NA"))))</f>
        <v>NA</v>
      </c>
      <c r="L41" s="12" t="s">
        <v>53</v>
      </c>
      <c r="M41" s="102" t="str">
        <f>if(and(M34&lt;M35,M34&lt;M36),"USPS First class pkg intl",if(and(M35&lt;M34,M35&lt;M36),"USPS priority intl",if(and(M36&lt;M35,M36&lt;M34),"Usps priority intl flat rate","NA")))</f>
        <v>USPS priority intl</v>
      </c>
      <c r="N41" s="8" t="str">
        <f>if(and(M36&lt;M35,M36&lt;M34,N36=2),"Small box",if(and(M36&lt;M35,M36&lt;M34,N36=3),"medium box",if(and(M36&lt;M35,M36&lt;M34,N36=4),"large box","NA")))</f>
        <v>NA</v>
      </c>
    </row>
    <row r="42">
      <c r="E42" s="26" t="s">
        <v>574</v>
      </c>
      <c r="F42" s="37">
        <f>F40</f>
        <v>31.85</v>
      </c>
      <c r="L42" s="12" t="s">
        <v>54</v>
      </c>
      <c r="M42" s="103">
        <f>M24*M39+M40+min(M34:M36)+if(M37*M24&gt;M38,M37*M24,M38)</f>
        <v>99.635</v>
      </c>
    </row>
    <row r="43">
      <c r="E43" s="26" t="s">
        <v>575</v>
      </c>
      <c r="F43" s="99">
        <f>if(F34*F23&gt;F35,F34*F23,F35)</f>
        <v>4.5</v>
      </c>
    </row>
    <row r="44">
      <c r="E44" s="26" t="s">
        <v>576</v>
      </c>
      <c r="F44" s="26">
        <v>110.0</v>
      </c>
    </row>
    <row r="46">
      <c r="H46" s="31" t="str">
        <f>F23*F36+F35+F33+1</f>
        <v>#VALUE!</v>
      </c>
    </row>
  </sheetData>
  <mergeCells count="2">
    <mergeCell ref="A10:K10"/>
    <mergeCell ref="A16:K16"/>
  </mergeCells>
  <dataValidations>
    <dataValidation type="list" allowBlank="1" sqref="M23">
      <formula1>'International zones 1'!$A$4:$A$222</formula1>
    </dataValidation>
    <dataValidation type="list" allowBlank="1" showErrorMessage="1" sqref="F24">
      <formula1>'Domestic Zones'!$A$4:$A$55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</cols>
  <sheetData>
    <row r="1">
      <c r="A1" s="104" t="s">
        <v>577</v>
      </c>
    </row>
    <row r="2">
      <c r="A2" s="105" t="s">
        <v>578</v>
      </c>
    </row>
    <row r="3">
      <c r="A3" s="90" t="s">
        <v>579</v>
      </c>
      <c r="B3" s="90" t="s">
        <v>580</v>
      </c>
      <c r="J3" s="19">
        <f>if('Calculator Georgia'!F19*'Calculator Georgia'!F20*'Calculator Georgia'!F21*0.000578704&lt;=0.1,1,if('Calculator Georgia'!F19*'Calculator Georgia'!F20*'Calculator Georgia'!F21*0.000578704&lt;=0.2,2,if('Calculator Georgia'!F19*'Calculator Georgia'!F20*'Calculator Georgia'!F21*0.000578704&lt;=0.3,3,if('Calculator Georgia'!F19*'Calculator Georgia'!F20*'Calculator Georgia'!F21*0.000578704&lt;=0.4,4,if('Calculator Georgia'!F19*'Calculator Georgia'!F20*'Calculator Georgia'!F21*0.000578704&lt;=0.5,5,"NA")))))</f>
        <v>3</v>
      </c>
    </row>
    <row r="4">
      <c r="B4" s="92">
        <v>1.0</v>
      </c>
      <c r="C4" s="92">
        <v>2.0</v>
      </c>
      <c r="D4" s="90">
        <v>3.0</v>
      </c>
      <c r="E4" s="90">
        <v>4.0</v>
      </c>
      <c r="F4" s="90">
        <v>5.0</v>
      </c>
      <c r="G4" s="90">
        <v>6.0</v>
      </c>
      <c r="H4" s="90">
        <v>7.0</v>
      </c>
      <c r="I4" s="90">
        <v>8.0</v>
      </c>
      <c r="J4" s="90">
        <v>9.0</v>
      </c>
    </row>
    <row r="5">
      <c r="A5" s="70">
        <v>0.1</v>
      </c>
      <c r="B5" s="73">
        <v>7.02</v>
      </c>
      <c r="C5" s="73">
        <v>7.02</v>
      </c>
      <c r="D5" s="73">
        <v>7.35</v>
      </c>
      <c r="E5" s="73">
        <v>7.56</v>
      </c>
      <c r="F5" s="73">
        <v>7.8</v>
      </c>
      <c r="G5" s="73">
        <v>7.98</v>
      </c>
      <c r="H5" s="73">
        <v>8.15</v>
      </c>
      <c r="I5" s="73">
        <v>8.42</v>
      </c>
      <c r="J5" s="73">
        <v>11.4</v>
      </c>
    </row>
    <row r="6">
      <c r="A6" s="70">
        <v>0.2</v>
      </c>
      <c r="B6" s="70">
        <v>7.46</v>
      </c>
      <c r="C6" s="70">
        <v>7.46</v>
      </c>
      <c r="D6" s="70">
        <v>7.8</v>
      </c>
      <c r="E6" s="70">
        <v>8.02</v>
      </c>
      <c r="F6" s="70">
        <v>8.71</v>
      </c>
      <c r="G6" s="70">
        <v>9.0</v>
      </c>
      <c r="H6" s="70">
        <v>9.22</v>
      </c>
      <c r="I6" s="70">
        <v>9.56</v>
      </c>
      <c r="J6" s="70">
        <v>13.15</v>
      </c>
    </row>
    <row r="7">
      <c r="A7" s="70">
        <v>0.3</v>
      </c>
      <c r="B7" s="70">
        <v>8.04</v>
      </c>
      <c r="C7" s="70">
        <v>8.04</v>
      </c>
      <c r="D7" s="70">
        <v>8.26</v>
      </c>
      <c r="E7" s="70">
        <v>8.55</v>
      </c>
      <c r="F7" s="70">
        <v>9.65</v>
      </c>
      <c r="G7" s="70">
        <v>10.98</v>
      </c>
      <c r="H7" s="70">
        <v>11.58</v>
      </c>
      <c r="I7" s="70">
        <v>12.29</v>
      </c>
      <c r="J7" s="70">
        <v>19.12</v>
      </c>
    </row>
    <row r="8">
      <c r="A8" s="70">
        <v>0.4</v>
      </c>
      <c r="B8" s="70">
        <v>8.21</v>
      </c>
      <c r="C8" s="70">
        <v>8.21</v>
      </c>
      <c r="D8" s="70">
        <v>8.57</v>
      </c>
      <c r="E8" s="70">
        <v>8.93</v>
      </c>
      <c r="F8" s="70">
        <v>10.31</v>
      </c>
      <c r="G8" s="70">
        <v>12.78</v>
      </c>
      <c r="H8" s="70">
        <v>14.02</v>
      </c>
      <c r="I8" s="70">
        <v>16.02</v>
      </c>
      <c r="J8" s="70">
        <v>24.28</v>
      </c>
    </row>
    <row r="9">
      <c r="A9" s="72">
        <v>0.5</v>
      </c>
      <c r="B9" s="72">
        <v>8.34</v>
      </c>
      <c r="C9" s="72">
        <v>8.34</v>
      </c>
      <c r="D9" s="72">
        <v>8.84</v>
      </c>
      <c r="E9" s="72">
        <v>9.42</v>
      </c>
      <c r="F9" s="72">
        <v>11.15</v>
      </c>
      <c r="G9" s="72">
        <v>14.98</v>
      </c>
      <c r="H9" s="72">
        <v>16.89</v>
      </c>
      <c r="I9" s="72">
        <v>19.24</v>
      </c>
      <c r="J9" s="72">
        <v>29.88</v>
      </c>
    </row>
    <row r="12">
      <c r="A12" s="24" t="s">
        <v>581</v>
      </c>
      <c r="B12" s="19">
        <f t="array" ref="B12">if(J3&lt;=9,index(B5:J9,J3,'Calculator Georgia'!F25),"NA")</f>
        <v>8.04</v>
      </c>
    </row>
  </sheetData>
  <mergeCells count="2">
    <mergeCell ref="A3:A4"/>
    <mergeCell ref="B3:I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6" t="s">
        <v>582</v>
      </c>
      <c r="B1" s="26">
        <v>1.0</v>
      </c>
      <c r="C1" s="106">
        <v>2.0</v>
      </c>
      <c r="D1" s="106">
        <v>3.0</v>
      </c>
      <c r="E1" s="106">
        <v>4.0</v>
      </c>
      <c r="F1" s="106">
        <v>5.0</v>
      </c>
      <c r="G1" s="106">
        <v>6.0</v>
      </c>
      <c r="H1" s="106">
        <v>7.0</v>
      </c>
      <c r="I1" s="106">
        <v>8.0</v>
      </c>
      <c r="J1" s="106">
        <v>9.0</v>
      </c>
      <c r="K1" s="26">
        <v>10.0</v>
      </c>
      <c r="L1" s="26">
        <v>11.0</v>
      </c>
      <c r="M1" s="26">
        <v>12.0</v>
      </c>
      <c r="N1" s="26">
        <v>13.0</v>
      </c>
      <c r="O1" s="26">
        <v>14.0</v>
      </c>
      <c r="P1" s="26">
        <v>15.0</v>
      </c>
      <c r="Q1" s="26">
        <v>16.0</v>
      </c>
      <c r="R1" s="26">
        <v>17.0</v>
      </c>
      <c r="S1" s="26">
        <v>18.0</v>
      </c>
      <c r="T1" s="26">
        <v>19.0</v>
      </c>
      <c r="U1" s="26">
        <v>20.0</v>
      </c>
    </row>
    <row r="2">
      <c r="A2" s="26">
        <v>2.0</v>
      </c>
      <c r="B2" s="71" t="s">
        <v>40</v>
      </c>
      <c r="C2" s="70">
        <v>47.5</v>
      </c>
      <c r="D2" s="70">
        <v>60.09</v>
      </c>
      <c r="E2" s="70">
        <v>54.39</v>
      </c>
      <c r="F2" s="70">
        <v>54.67</v>
      </c>
      <c r="G2" s="70">
        <v>56.76</v>
      </c>
      <c r="H2" s="70">
        <v>56.24</v>
      </c>
      <c r="I2" s="70">
        <v>60.94</v>
      </c>
      <c r="J2" s="70">
        <v>59.19</v>
      </c>
      <c r="K2" s="70">
        <v>51.68</v>
      </c>
      <c r="L2" s="70">
        <v>51.68</v>
      </c>
      <c r="M2" s="70">
        <v>58.33</v>
      </c>
      <c r="N2" s="70">
        <v>53.25</v>
      </c>
      <c r="O2" s="70">
        <v>58.24</v>
      </c>
      <c r="P2" s="70">
        <v>51.3</v>
      </c>
      <c r="Q2" s="70">
        <v>52.82</v>
      </c>
      <c r="R2" s="70">
        <v>57.57</v>
      </c>
      <c r="S2" s="70">
        <v>55.39</v>
      </c>
      <c r="T2" s="70">
        <v>60.94</v>
      </c>
      <c r="U2" s="70">
        <v>60.71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</row>
    <row r="3">
      <c r="A3" s="26">
        <v>3.0</v>
      </c>
      <c r="B3" s="71" t="s">
        <v>40</v>
      </c>
      <c r="C3" s="70">
        <v>50.45</v>
      </c>
      <c r="D3" s="70">
        <v>65.55</v>
      </c>
      <c r="E3" s="70">
        <v>57.52</v>
      </c>
      <c r="F3" s="70">
        <v>57.81</v>
      </c>
      <c r="G3" s="70">
        <v>61.23</v>
      </c>
      <c r="H3" s="70">
        <v>60.66</v>
      </c>
      <c r="I3" s="70">
        <v>67.4</v>
      </c>
      <c r="J3" s="70">
        <v>65.5</v>
      </c>
      <c r="K3" s="70">
        <v>55.91</v>
      </c>
      <c r="L3" s="70">
        <v>55.62</v>
      </c>
      <c r="M3" s="70">
        <v>63.75</v>
      </c>
      <c r="N3" s="70">
        <v>57.62</v>
      </c>
      <c r="O3" s="70">
        <v>62.37</v>
      </c>
      <c r="P3" s="70">
        <v>54.86</v>
      </c>
      <c r="Q3" s="70">
        <v>56.48</v>
      </c>
      <c r="R3" s="70">
        <v>61.32</v>
      </c>
      <c r="S3" s="70">
        <v>59.47</v>
      </c>
      <c r="T3" s="70">
        <v>66.45</v>
      </c>
      <c r="U3" s="70">
        <v>64.65</v>
      </c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</row>
    <row r="4">
      <c r="A4" s="26">
        <v>4.0</v>
      </c>
      <c r="B4" s="71" t="s">
        <v>40</v>
      </c>
      <c r="C4" s="70">
        <v>53.34</v>
      </c>
      <c r="D4" s="70">
        <v>71.01</v>
      </c>
      <c r="E4" s="70">
        <v>60.66</v>
      </c>
      <c r="F4" s="70">
        <v>60.94</v>
      </c>
      <c r="G4" s="70">
        <v>65.69</v>
      </c>
      <c r="H4" s="70">
        <v>65.08</v>
      </c>
      <c r="I4" s="70">
        <v>73.86</v>
      </c>
      <c r="J4" s="70">
        <v>71.77</v>
      </c>
      <c r="K4" s="70">
        <v>60.09</v>
      </c>
      <c r="L4" s="70">
        <v>59.61</v>
      </c>
      <c r="M4" s="70">
        <v>69.16</v>
      </c>
      <c r="N4" s="70">
        <v>61.99</v>
      </c>
      <c r="O4" s="70">
        <v>66.5</v>
      </c>
      <c r="P4" s="70">
        <v>58.43</v>
      </c>
      <c r="Q4" s="70">
        <v>60.18</v>
      </c>
      <c r="R4" s="70">
        <v>65.08</v>
      </c>
      <c r="S4" s="70">
        <v>63.65</v>
      </c>
      <c r="T4" s="70">
        <v>72.01</v>
      </c>
      <c r="U4" s="70">
        <v>68.59</v>
      </c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</row>
    <row r="5">
      <c r="A5" s="26">
        <v>5.0</v>
      </c>
      <c r="B5" s="71" t="s">
        <v>40</v>
      </c>
      <c r="C5" s="70">
        <v>56.29</v>
      </c>
      <c r="D5" s="70">
        <v>76.48</v>
      </c>
      <c r="E5" s="70">
        <v>63.79</v>
      </c>
      <c r="F5" s="70">
        <v>64.13</v>
      </c>
      <c r="G5" s="70">
        <v>70.16</v>
      </c>
      <c r="H5" s="70">
        <v>69.49</v>
      </c>
      <c r="I5" s="70">
        <v>80.37</v>
      </c>
      <c r="J5" s="70">
        <v>78.04</v>
      </c>
      <c r="K5" s="70">
        <v>64.27</v>
      </c>
      <c r="L5" s="70">
        <v>63.56</v>
      </c>
      <c r="M5" s="70">
        <v>74.58</v>
      </c>
      <c r="N5" s="70">
        <v>66.36</v>
      </c>
      <c r="O5" s="70">
        <v>70.63</v>
      </c>
      <c r="P5" s="70">
        <v>61.99</v>
      </c>
      <c r="Q5" s="70">
        <v>63.84</v>
      </c>
      <c r="R5" s="70">
        <v>68.83</v>
      </c>
      <c r="S5" s="70">
        <v>67.83</v>
      </c>
      <c r="T5" s="70">
        <v>77.57</v>
      </c>
      <c r="U5" s="70">
        <v>73.72</v>
      </c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</row>
    <row r="6">
      <c r="A6" s="26">
        <v>6.0</v>
      </c>
      <c r="B6" s="71" t="s">
        <v>40</v>
      </c>
      <c r="C6" s="70">
        <v>59.19</v>
      </c>
      <c r="D6" s="70">
        <v>81.94</v>
      </c>
      <c r="E6" s="70">
        <v>66.93</v>
      </c>
      <c r="F6" s="70">
        <v>67.26</v>
      </c>
      <c r="G6" s="70">
        <v>74.62</v>
      </c>
      <c r="H6" s="70">
        <v>73.91</v>
      </c>
      <c r="I6" s="70">
        <v>86.83</v>
      </c>
      <c r="J6" s="70">
        <v>84.36</v>
      </c>
      <c r="K6" s="70">
        <v>68.5</v>
      </c>
      <c r="L6" s="70">
        <v>67.55</v>
      </c>
      <c r="M6" s="70">
        <v>79.99</v>
      </c>
      <c r="N6" s="70">
        <v>70.78</v>
      </c>
      <c r="O6" s="70">
        <v>74.77</v>
      </c>
      <c r="P6" s="70">
        <v>65.5</v>
      </c>
      <c r="Q6" s="70">
        <v>67.5</v>
      </c>
      <c r="R6" s="70">
        <v>72.58</v>
      </c>
      <c r="S6" s="70">
        <v>72.06</v>
      </c>
      <c r="T6" s="70">
        <v>83.08</v>
      </c>
      <c r="U6" s="70">
        <v>77.66</v>
      </c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</row>
    <row r="7">
      <c r="A7" s="26">
        <v>7.0</v>
      </c>
      <c r="B7" s="71" t="s">
        <v>40</v>
      </c>
      <c r="C7" s="70">
        <v>62.13</v>
      </c>
      <c r="D7" s="70">
        <v>87.4</v>
      </c>
      <c r="E7" s="70">
        <v>70.11</v>
      </c>
      <c r="F7" s="70">
        <v>70.4</v>
      </c>
      <c r="G7" s="70">
        <v>79.09</v>
      </c>
      <c r="H7" s="70">
        <v>78.33</v>
      </c>
      <c r="I7" s="70">
        <v>93.29</v>
      </c>
      <c r="J7" s="70">
        <v>90.63</v>
      </c>
      <c r="K7" s="70">
        <v>72.68</v>
      </c>
      <c r="L7" s="70">
        <v>71.49</v>
      </c>
      <c r="M7" s="70">
        <v>85.36</v>
      </c>
      <c r="N7" s="70">
        <v>75.15</v>
      </c>
      <c r="O7" s="70">
        <v>78.9</v>
      </c>
      <c r="P7" s="70">
        <v>69.07</v>
      </c>
      <c r="Q7" s="70">
        <v>71.16</v>
      </c>
      <c r="R7" s="70">
        <v>76.33</v>
      </c>
      <c r="S7" s="70">
        <v>76.33</v>
      </c>
      <c r="T7" s="70">
        <v>88.64</v>
      </c>
      <c r="U7" s="70">
        <v>81.56</v>
      </c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</row>
    <row r="8">
      <c r="A8" s="26">
        <v>8.0</v>
      </c>
      <c r="B8" s="71" t="s">
        <v>40</v>
      </c>
      <c r="C8" s="70">
        <v>65.03</v>
      </c>
      <c r="D8" s="70">
        <v>92.86</v>
      </c>
      <c r="E8" s="70">
        <v>73.25</v>
      </c>
      <c r="F8" s="70">
        <v>73.58</v>
      </c>
      <c r="G8" s="70">
        <v>83.55</v>
      </c>
      <c r="H8" s="70">
        <v>82.75</v>
      </c>
      <c r="I8" s="70">
        <v>99.8</v>
      </c>
      <c r="J8" s="70">
        <v>96.95</v>
      </c>
      <c r="K8" s="70">
        <v>76.9</v>
      </c>
      <c r="L8" s="70">
        <v>75.48</v>
      </c>
      <c r="M8" s="70">
        <v>90.77</v>
      </c>
      <c r="N8" s="70">
        <v>79.52</v>
      </c>
      <c r="O8" s="70">
        <v>83.03</v>
      </c>
      <c r="P8" s="70">
        <v>72.63</v>
      </c>
      <c r="Q8" s="70">
        <v>74.81</v>
      </c>
      <c r="R8" s="70">
        <v>80.09</v>
      </c>
      <c r="S8" s="70">
        <v>80.66</v>
      </c>
      <c r="T8" s="70">
        <v>94.15</v>
      </c>
      <c r="U8" s="70">
        <v>85.5</v>
      </c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</row>
    <row r="9">
      <c r="A9" s="26">
        <v>9.0</v>
      </c>
      <c r="B9" s="71" t="s">
        <v>40</v>
      </c>
      <c r="C9" s="70">
        <v>67.97</v>
      </c>
      <c r="D9" s="70">
        <v>98.33</v>
      </c>
      <c r="E9" s="70">
        <v>76.38</v>
      </c>
      <c r="F9" s="70">
        <v>76.71</v>
      </c>
      <c r="G9" s="70">
        <v>88.02</v>
      </c>
      <c r="H9" s="70">
        <v>87.16</v>
      </c>
      <c r="I9" s="70">
        <v>106.26</v>
      </c>
      <c r="J9" s="70">
        <v>103.22</v>
      </c>
      <c r="K9" s="70">
        <v>81.08</v>
      </c>
      <c r="L9" s="70">
        <v>79.42</v>
      </c>
      <c r="M9" s="70">
        <v>96.19</v>
      </c>
      <c r="N9" s="70">
        <v>83.89</v>
      </c>
      <c r="O9" s="70">
        <v>87.16</v>
      </c>
      <c r="P9" s="70">
        <v>76.19</v>
      </c>
      <c r="Q9" s="70">
        <v>78.47</v>
      </c>
      <c r="R9" s="70">
        <v>83.84</v>
      </c>
      <c r="S9" s="70">
        <v>85.03</v>
      </c>
      <c r="T9" s="70">
        <v>99.7</v>
      </c>
      <c r="U9" s="70">
        <v>89.44</v>
      </c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</row>
    <row r="10">
      <c r="A10" s="26">
        <v>10.0</v>
      </c>
      <c r="B10" s="71" t="s">
        <v>40</v>
      </c>
      <c r="C10" s="70">
        <v>70.87</v>
      </c>
      <c r="D10" s="70">
        <v>103.79</v>
      </c>
      <c r="E10" s="70">
        <v>79.52</v>
      </c>
      <c r="F10" s="70">
        <v>79.9</v>
      </c>
      <c r="G10" s="70">
        <v>92.44</v>
      </c>
      <c r="H10" s="70">
        <v>91.58</v>
      </c>
      <c r="I10" s="70">
        <v>112.72</v>
      </c>
      <c r="J10" s="70">
        <v>109.49</v>
      </c>
      <c r="K10" s="70">
        <v>85.31</v>
      </c>
      <c r="L10" s="70">
        <v>83.41</v>
      </c>
      <c r="M10" s="70">
        <v>101.6</v>
      </c>
      <c r="N10" s="70">
        <v>88.3</v>
      </c>
      <c r="O10" s="70">
        <v>91.3</v>
      </c>
      <c r="P10" s="70">
        <v>79.75</v>
      </c>
      <c r="Q10" s="70">
        <v>82.13</v>
      </c>
      <c r="R10" s="70">
        <v>87.59</v>
      </c>
      <c r="S10" s="70">
        <v>89.4</v>
      </c>
      <c r="T10" s="70">
        <v>105.26</v>
      </c>
      <c r="U10" s="70">
        <v>93.39</v>
      </c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</row>
    <row r="11">
      <c r="A11" s="26">
        <v>11.0</v>
      </c>
      <c r="B11" s="71" t="s">
        <v>40</v>
      </c>
      <c r="C11" s="70">
        <v>73.77</v>
      </c>
      <c r="D11" s="70">
        <v>109.25</v>
      </c>
      <c r="E11" s="70">
        <v>82.65</v>
      </c>
      <c r="F11" s="70">
        <v>83.03</v>
      </c>
      <c r="G11" s="70">
        <v>96.9</v>
      </c>
      <c r="H11" s="70">
        <v>96.0</v>
      </c>
      <c r="I11" s="70">
        <v>119.18</v>
      </c>
      <c r="J11" s="70">
        <v>115.81</v>
      </c>
      <c r="K11" s="70">
        <v>89.49</v>
      </c>
      <c r="L11" s="70">
        <v>87.35</v>
      </c>
      <c r="M11" s="70">
        <v>107.02</v>
      </c>
      <c r="N11" s="70">
        <v>92.67</v>
      </c>
      <c r="O11" s="70">
        <v>95.43</v>
      </c>
      <c r="P11" s="70">
        <v>81.99</v>
      </c>
      <c r="Q11" s="70">
        <v>84.46</v>
      </c>
      <c r="R11" s="70">
        <v>91.34</v>
      </c>
      <c r="S11" s="70">
        <v>92.39</v>
      </c>
      <c r="T11" s="70">
        <v>110.77</v>
      </c>
      <c r="U11" s="70">
        <v>97.33</v>
      </c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</row>
    <row r="12">
      <c r="A12" s="26">
        <v>12.0</v>
      </c>
      <c r="B12" s="71" t="s">
        <v>40</v>
      </c>
      <c r="C12" s="70">
        <v>76.71</v>
      </c>
      <c r="D12" s="70">
        <v>114.67</v>
      </c>
      <c r="E12" s="70">
        <v>85.79</v>
      </c>
      <c r="F12" s="70">
        <v>86.17</v>
      </c>
      <c r="G12" s="70">
        <v>101.37</v>
      </c>
      <c r="H12" s="70">
        <v>100.42</v>
      </c>
      <c r="I12" s="70">
        <v>125.69</v>
      </c>
      <c r="J12" s="70">
        <v>122.08</v>
      </c>
      <c r="K12" s="70">
        <v>93.72</v>
      </c>
      <c r="L12" s="70">
        <v>91.3</v>
      </c>
      <c r="M12" s="70">
        <v>112.39</v>
      </c>
      <c r="N12" s="70">
        <v>97.04</v>
      </c>
      <c r="O12" s="70">
        <v>99.56</v>
      </c>
      <c r="P12" s="70">
        <v>84.27</v>
      </c>
      <c r="Q12" s="70">
        <v>86.78</v>
      </c>
      <c r="R12" s="70">
        <v>95.1</v>
      </c>
      <c r="S12" s="70">
        <v>95.38</v>
      </c>
      <c r="T12" s="70">
        <v>116.33</v>
      </c>
      <c r="U12" s="70">
        <v>101.27</v>
      </c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</row>
    <row r="13">
      <c r="A13" s="26">
        <v>13.0</v>
      </c>
      <c r="B13" s="71" t="s">
        <v>40</v>
      </c>
      <c r="C13" s="70">
        <v>79.61</v>
      </c>
      <c r="D13" s="70">
        <v>120.13</v>
      </c>
      <c r="E13" s="70">
        <v>88.92</v>
      </c>
      <c r="F13" s="70">
        <v>89.35</v>
      </c>
      <c r="G13" s="70">
        <v>105.83</v>
      </c>
      <c r="H13" s="70">
        <v>104.83</v>
      </c>
      <c r="I13" s="70">
        <v>132.15</v>
      </c>
      <c r="J13" s="70">
        <v>128.35</v>
      </c>
      <c r="K13" s="70">
        <v>97.9</v>
      </c>
      <c r="L13" s="70">
        <v>95.29</v>
      </c>
      <c r="M13" s="70">
        <v>117.8</v>
      </c>
      <c r="N13" s="70">
        <v>101.41</v>
      </c>
      <c r="O13" s="70">
        <v>103.69</v>
      </c>
      <c r="P13" s="70">
        <v>87.59</v>
      </c>
      <c r="Q13" s="70">
        <v>90.2</v>
      </c>
      <c r="R13" s="70">
        <v>98.85</v>
      </c>
      <c r="S13" s="70">
        <v>99.61</v>
      </c>
      <c r="T13" s="70">
        <v>121.89</v>
      </c>
      <c r="U13" s="70">
        <v>105.21</v>
      </c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</row>
    <row r="14">
      <c r="A14" s="26">
        <v>14.0</v>
      </c>
      <c r="B14" s="71" t="s">
        <v>40</v>
      </c>
      <c r="C14" s="70">
        <v>82.56</v>
      </c>
      <c r="D14" s="70">
        <v>125.59</v>
      </c>
      <c r="E14" s="70">
        <v>92.06</v>
      </c>
      <c r="F14" s="70">
        <v>92.48</v>
      </c>
      <c r="G14" s="70">
        <v>110.3</v>
      </c>
      <c r="H14" s="70">
        <v>109.25</v>
      </c>
      <c r="I14" s="70">
        <v>138.61</v>
      </c>
      <c r="J14" s="70">
        <v>134.66</v>
      </c>
      <c r="K14" s="70">
        <v>102.13</v>
      </c>
      <c r="L14" s="70">
        <v>99.23</v>
      </c>
      <c r="M14" s="70">
        <v>123.22</v>
      </c>
      <c r="N14" s="70">
        <v>105.83</v>
      </c>
      <c r="O14" s="70">
        <v>107.83</v>
      </c>
      <c r="P14" s="70">
        <v>90.92</v>
      </c>
      <c r="Q14" s="70">
        <v>93.62</v>
      </c>
      <c r="R14" s="70">
        <v>102.6</v>
      </c>
      <c r="S14" s="70">
        <v>103.88</v>
      </c>
      <c r="T14" s="70">
        <v>127.4</v>
      </c>
      <c r="U14" s="70">
        <v>109.16</v>
      </c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</row>
    <row r="15">
      <c r="A15" s="26">
        <v>15.0</v>
      </c>
      <c r="B15" s="71" t="s">
        <v>40</v>
      </c>
      <c r="C15" s="70">
        <v>85.45</v>
      </c>
      <c r="D15" s="70">
        <v>131.05</v>
      </c>
      <c r="E15" s="70">
        <v>95.19</v>
      </c>
      <c r="F15" s="70">
        <v>95.67</v>
      </c>
      <c r="G15" s="70">
        <v>114.76</v>
      </c>
      <c r="H15" s="70">
        <v>113.67</v>
      </c>
      <c r="I15" s="70">
        <v>145.11</v>
      </c>
      <c r="J15" s="70">
        <v>140.93</v>
      </c>
      <c r="K15" s="70">
        <v>106.31</v>
      </c>
      <c r="L15" s="70">
        <v>103.22</v>
      </c>
      <c r="M15" s="70">
        <v>128.63</v>
      </c>
      <c r="N15" s="70">
        <v>110.2</v>
      </c>
      <c r="O15" s="70">
        <v>111.96</v>
      </c>
      <c r="P15" s="70">
        <v>94.24</v>
      </c>
      <c r="Q15" s="70">
        <v>97.04</v>
      </c>
      <c r="R15" s="70">
        <v>106.35</v>
      </c>
      <c r="S15" s="70">
        <v>108.21</v>
      </c>
      <c r="T15" s="70">
        <v>132.95</v>
      </c>
      <c r="U15" s="70">
        <v>113.05</v>
      </c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</row>
    <row r="16">
      <c r="A16" s="26">
        <v>16.0</v>
      </c>
      <c r="B16" s="71" t="s">
        <v>40</v>
      </c>
      <c r="C16" s="70">
        <v>88.4</v>
      </c>
      <c r="D16" s="70">
        <v>136.52</v>
      </c>
      <c r="E16" s="70">
        <v>98.33</v>
      </c>
      <c r="F16" s="70">
        <v>98.8</v>
      </c>
      <c r="G16" s="70">
        <v>119.23</v>
      </c>
      <c r="H16" s="70">
        <v>118.09</v>
      </c>
      <c r="I16" s="70">
        <v>151.57</v>
      </c>
      <c r="J16" s="70">
        <v>147.25</v>
      </c>
      <c r="K16" s="70">
        <v>110.53</v>
      </c>
      <c r="L16" s="70">
        <v>107.16</v>
      </c>
      <c r="M16" s="70">
        <v>134.05</v>
      </c>
      <c r="N16" s="70">
        <v>114.57</v>
      </c>
      <c r="O16" s="70">
        <v>116.09</v>
      </c>
      <c r="P16" s="70">
        <v>97.52</v>
      </c>
      <c r="Q16" s="70">
        <v>100.46</v>
      </c>
      <c r="R16" s="70">
        <v>110.11</v>
      </c>
      <c r="S16" s="70">
        <v>112.53</v>
      </c>
      <c r="T16" s="70">
        <v>138.46</v>
      </c>
      <c r="U16" s="70">
        <v>116.99</v>
      </c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</row>
    <row r="17">
      <c r="A17" s="26">
        <v>17.0</v>
      </c>
      <c r="B17" s="71" t="s">
        <v>40</v>
      </c>
      <c r="C17" s="70">
        <v>91.3</v>
      </c>
      <c r="D17" s="70">
        <v>141.98</v>
      </c>
      <c r="E17" s="70">
        <v>101.46</v>
      </c>
      <c r="F17" s="70">
        <v>101.94</v>
      </c>
      <c r="G17" s="70">
        <v>123.69</v>
      </c>
      <c r="H17" s="70">
        <v>122.5</v>
      </c>
      <c r="I17" s="70">
        <v>158.03</v>
      </c>
      <c r="J17" s="70">
        <v>153.52</v>
      </c>
      <c r="K17" s="70">
        <v>114.71</v>
      </c>
      <c r="L17" s="70">
        <v>111.15</v>
      </c>
      <c r="M17" s="70">
        <v>139.41</v>
      </c>
      <c r="N17" s="70">
        <v>118.99</v>
      </c>
      <c r="O17" s="70">
        <v>120.22</v>
      </c>
      <c r="P17" s="70">
        <v>100.84</v>
      </c>
      <c r="Q17" s="70">
        <v>103.88</v>
      </c>
      <c r="R17" s="70">
        <v>113.86</v>
      </c>
      <c r="S17" s="70">
        <v>116.95</v>
      </c>
      <c r="T17" s="70">
        <v>144.02</v>
      </c>
      <c r="U17" s="70">
        <v>120.94</v>
      </c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</row>
    <row r="18">
      <c r="A18" s="26">
        <v>18.0</v>
      </c>
      <c r="B18" s="71" t="s">
        <v>40</v>
      </c>
      <c r="C18" s="70">
        <v>94.24</v>
      </c>
      <c r="D18" s="70">
        <v>147.44</v>
      </c>
      <c r="E18" s="70">
        <v>104.6</v>
      </c>
      <c r="F18" s="70">
        <v>105.12</v>
      </c>
      <c r="G18" s="70">
        <v>128.16</v>
      </c>
      <c r="H18" s="70">
        <v>126.92</v>
      </c>
      <c r="I18" s="70">
        <v>164.49</v>
      </c>
      <c r="J18" s="70">
        <v>159.79</v>
      </c>
      <c r="K18" s="70">
        <v>118.94</v>
      </c>
      <c r="L18" s="70">
        <v>115.09</v>
      </c>
      <c r="M18" s="70">
        <v>144.83</v>
      </c>
      <c r="N18" s="70">
        <v>123.36</v>
      </c>
      <c r="O18" s="70">
        <v>124.36</v>
      </c>
      <c r="P18" s="70">
        <v>104.17</v>
      </c>
      <c r="Q18" s="70">
        <v>107.3</v>
      </c>
      <c r="R18" s="70">
        <v>117.61</v>
      </c>
      <c r="S18" s="70">
        <v>121.36</v>
      </c>
      <c r="T18" s="70">
        <v>149.58</v>
      </c>
      <c r="U18" s="70">
        <v>124.88</v>
      </c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</row>
    <row r="19">
      <c r="A19" s="26">
        <v>19.0</v>
      </c>
      <c r="B19" s="71" t="s">
        <v>40</v>
      </c>
      <c r="C19" s="70">
        <v>97.14</v>
      </c>
      <c r="D19" s="70">
        <v>152.9</v>
      </c>
      <c r="E19" s="70">
        <v>107.73</v>
      </c>
      <c r="F19" s="70">
        <v>108.25</v>
      </c>
      <c r="G19" s="70">
        <v>132.57</v>
      </c>
      <c r="H19" s="70">
        <v>131.34</v>
      </c>
      <c r="I19" s="70">
        <v>171.0</v>
      </c>
      <c r="J19" s="70">
        <v>166.11</v>
      </c>
      <c r="K19" s="70">
        <v>123.12</v>
      </c>
      <c r="L19" s="70">
        <v>119.08</v>
      </c>
      <c r="M19" s="70">
        <v>150.24</v>
      </c>
      <c r="N19" s="70">
        <v>127.73</v>
      </c>
      <c r="O19" s="70">
        <v>128.49</v>
      </c>
      <c r="P19" s="70">
        <v>107.49</v>
      </c>
      <c r="Q19" s="70">
        <v>110.72</v>
      </c>
      <c r="R19" s="70">
        <v>121.36</v>
      </c>
      <c r="S19" s="70">
        <v>125.83</v>
      </c>
      <c r="T19" s="70">
        <v>155.09</v>
      </c>
      <c r="U19" s="70">
        <v>128.82</v>
      </c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</row>
    <row r="20">
      <c r="A20" s="26">
        <v>20.0</v>
      </c>
      <c r="B20" s="71" t="s">
        <v>40</v>
      </c>
      <c r="C20" s="70">
        <v>100.08</v>
      </c>
      <c r="D20" s="70">
        <v>158.37</v>
      </c>
      <c r="E20" s="70">
        <v>110.87</v>
      </c>
      <c r="F20" s="70">
        <v>111.39</v>
      </c>
      <c r="G20" s="70">
        <v>137.04</v>
      </c>
      <c r="H20" s="70">
        <v>135.76</v>
      </c>
      <c r="I20" s="70">
        <v>177.46</v>
      </c>
      <c r="J20" s="70">
        <v>172.38</v>
      </c>
      <c r="K20" s="70">
        <v>127.35</v>
      </c>
      <c r="L20" s="70">
        <v>123.03</v>
      </c>
      <c r="M20" s="70">
        <v>155.66</v>
      </c>
      <c r="N20" s="70">
        <v>132.1</v>
      </c>
      <c r="O20" s="70">
        <v>132.62</v>
      </c>
      <c r="P20" s="70">
        <v>110.82</v>
      </c>
      <c r="Q20" s="70">
        <v>114.14</v>
      </c>
      <c r="R20" s="70">
        <v>125.12</v>
      </c>
      <c r="S20" s="70">
        <v>129.63</v>
      </c>
      <c r="T20" s="70">
        <v>160.65</v>
      </c>
      <c r="U20" s="70">
        <v>132.76</v>
      </c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</row>
    <row r="21">
      <c r="A21" s="26">
        <v>21.0</v>
      </c>
      <c r="B21" s="71" t="s">
        <v>40</v>
      </c>
      <c r="C21" s="70">
        <v>102.98</v>
      </c>
      <c r="D21" s="70">
        <v>163.83</v>
      </c>
      <c r="E21" s="70">
        <v>114.05</v>
      </c>
      <c r="F21" s="70">
        <v>114.57</v>
      </c>
      <c r="G21" s="70">
        <v>141.5</v>
      </c>
      <c r="H21" s="70">
        <v>140.17</v>
      </c>
      <c r="I21" s="70">
        <v>183.92</v>
      </c>
      <c r="J21" s="70">
        <v>178.7</v>
      </c>
      <c r="K21" s="70">
        <v>131.53</v>
      </c>
      <c r="L21" s="70">
        <v>127.02</v>
      </c>
      <c r="M21" s="70">
        <v>161.07</v>
      </c>
      <c r="N21" s="70">
        <v>136.52</v>
      </c>
      <c r="O21" s="70">
        <v>136.75</v>
      </c>
      <c r="P21" s="70">
        <v>114.14</v>
      </c>
      <c r="Q21" s="70">
        <v>117.56</v>
      </c>
      <c r="R21" s="70">
        <v>128.87</v>
      </c>
      <c r="S21" s="70">
        <v>133.29</v>
      </c>
      <c r="T21" s="70">
        <v>166.2</v>
      </c>
      <c r="U21" s="70">
        <v>136.71</v>
      </c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</row>
    <row r="22">
      <c r="A22" s="26">
        <v>22.0</v>
      </c>
      <c r="B22" s="71" t="s">
        <v>40</v>
      </c>
      <c r="C22" s="70">
        <v>105.88</v>
      </c>
      <c r="D22" s="70">
        <v>169.29</v>
      </c>
      <c r="E22" s="70">
        <v>117.18</v>
      </c>
      <c r="F22" s="70">
        <v>117.71</v>
      </c>
      <c r="G22" s="70">
        <v>145.97</v>
      </c>
      <c r="H22" s="70">
        <v>144.59</v>
      </c>
      <c r="I22" s="70">
        <v>190.43</v>
      </c>
      <c r="J22" s="70">
        <v>184.97</v>
      </c>
      <c r="K22" s="70">
        <v>135.76</v>
      </c>
      <c r="L22" s="70">
        <v>130.96</v>
      </c>
      <c r="M22" s="70">
        <v>166.49</v>
      </c>
      <c r="N22" s="70">
        <v>140.89</v>
      </c>
      <c r="O22" s="70">
        <v>140.89</v>
      </c>
      <c r="P22" s="70">
        <v>117.47</v>
      </c>
      <c r="Q22" s="70">
        <v>120.98</v>
      </c>
      <c r="R22" s="70">
        <v>132.62</v>
      </c>
      <c r="S22" s="70">
        <v>137.09</v>
      </c>
      <c r="T22" s="70">
        <v>171.71</v>
      </c>
      <c r="U22" s="70">
        <v>140.65</v>
      </c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</row>
    <row r="23">
      <c r="A23" s="26">
        <v>23.0</v>
      </c>
      <c r="B23" s="71" t="s">
        <v>40</v>
      </c>
      <c r="C23" s="70">
        <v>108.82</v>
      </c>
      <c r="D23" s="70">
        <v>174.75</v>
      </c>
      <c r="E23" s="70">
        <v>120.32</v>
      </c>
      <c r="F23" s="70">
        <v>120.89</v>
      </c>
      <c r="G23" s="70">
        <v>150.43</v>
      </c>
      <c r="H23" s="70">
        <v>149.01</v>
      </c>
      <c r="I23" s="70">
        <v>196.89</v>
      </c>
      <c r="J23" s="70">
        <v>191.24</v>
      </c>
      <c r="K23" s="70">
        <v>139.94</v>
      </c>
      <c r="L23" s="70">
        <v>134.95</v>
      </c>
      <c r="M23" s="70">
        <v>171.86</v>
      </c>
      <c r="N23" s="70">
        <v>145.26</v>
      </c>
      <c r="O23" s="70">
        <v>145.02</v>
      </c>
      <c r="P23" s="70">
        <v>120.79</v>
      </c>
      <c r="Q23" s="70">
        <v>124.4</v>
      </c>
      <c r="R23" s="70">
        <v>136.37</v>
      </c>
      <c r="S23" s="70">
        <v>140.84</v>
      </c>
      <c r="T23" s="70">
        <v>177.27</v>
      </c>
      <c r="U23" s="70">
        <v>144.54</v>
      </c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</row>
    <row r="24">
      <c r="A24" s="26">
        <v>24.0</v>
      </c>
      <c r="B24" s="71" t="s">
        <v>40</v>
      </c>
      <c r="C24" s="70">
        <v>111.72</v>
      </c>
      <c r="D24" s="70">
        <v>180.22</v>
      </c>
      <c r="E24" s="70">
        <v>123.45</v>
      </c>
      <c r="F24" s="70">
        <v>124.02</v>
      </c>
      <c r="G24" s="70">
        <v>154.9</v>
      </c>
      <c r="H24" s="70">
        <v>153.43</v>
      </c>
      <c r="I24" s="70">
        <v>203.35</v>
      </c>
      <c r="J24" s="70">
        <v>197.55</v>
      </c>
      <c r="K24" s="70">
        <v>144.16</v>
      </c>
      <c r="L24" s="70">
        <v>138.89</v>
      </c>
      <c r="M24" s="70">
        <v>177.27</v>
      </c>
      <c r="N24" s="70">
        <v>149.63</v>
      </c>
      <c r="O24" s="70">
        <v>149.15</v>
      </c>
      <c r="P24" s="70">
        <v>124.12</v>
      </c>
      <c r="Q24" s="70">
        <v>127.82</v>
      </c>
      <c r="R24" s="70">
        <v>140.13</v>
      </c>
      <c r="S24" s="70">
        <v>144.59</v>
      </c>
      <c r="T24" s="70">
        <v>182.78</v>
      </c>
      <c r="U24" s="70">
        <v>148.49</v>
      </c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</row>
    <row r="25">
      <c r="A25" s="26">
        <v>25.0</v>
      </c>
      <c r="B25" s="71" t="s">
        <v>40</v>
      </c>
      <c r="C25" s="70">
        <v>114.67</v>
      </c>
      <c r="D25" s="70">
        <v>185.68</v>
      </c>
      <c r="E25" s="70">
        <v>126.59</v>
      </c>
      <c r="F25" s="70">
        <v>127.16</v>
      </c>
      <c r="G25" s="70">
        <v>159.36</v>
      </c>
      <c r="H25" s="70">
        <v>157.84</v>
      </c>
      <c r="I25" s="70">
        <v>209.81</v>
      </c>
      <c r="J25" s="70">
        <v>203.82</v>
      </c>
      <c r="K25" s="70">
        <v>148.34</v>
      </c>
      <c r="L25" s="70">
        <v>142.88</v>
      </c>
      <c r="M25" s="70">
        <v>182.69</v>
      </c>
      <c r="N25" s="70">
        <v>154.04</v>
      </c>
      <c r="O25" s="70">
        <v>153.28</v>
      </c>
      <c r="P25" s="70">
        <v>127.4</v>
      </c>
      <c r="Q25" s="70">
        <v>131.24</v>
      </c>
      <c r="R25" s="70">
        <v>143.88</v>
      </c>
      <c r="S25" s="70">
        <v>148.34</v>
      </c>
      <c r="T25" s="70">
        <v>188.34</v>
      </c>
      <c r="U25" s="70">
        <v>150.58</v>
      </c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</row>
    <row r="26">
      <c r="A26" s="26">
        <v>26.0</v>
      </c>
      <c r="B26" s="71" t="s">
        <v>40</v>
      </c>
      <c r="C26" s="70">
        <v>117.56</v>
      </c>
      <c r="D26" s="70">
        <v>191.14</v>
      </c>
      <c r="E26" s="70">
        <v>129.72</v>
      </c>
      <c r="F26" s="70">
        <v>130.34</v>
      </c>
      <c r="G26" s="70">
        <v>163.83</v>
      </c>
      <c r="H26" s="70">
        <v>162.26</v>
      </c>
      <c r="I26" s="70">
        <v>216.32</v>
      </c>
      <c r="J26" s="70">
        <v>210.14</v>
      </c>
      <c r="K26" s="70">
        <v>152.57</v>
      </c>
      <c r="L26" s="70">
        <v>146.82</v>
      </c>
      <c r="M26" s="70">
        <v>188.1</v>
      </c>
      <c r="N26" s="70">
        <v>158.41</v>
      </c>
      <c r="O26" s="70">
        <v>157.42</v>
      </c>
      <c r="P26" s="70">
        <v>130.72</v>
      </c>
      <c r="Q26" s="70">
        <v>134.66</v>
      </c>
      <c r="R26" s="70">
        <v>147.63</v>
      </c>
      <c r="S26" s="70">
        <v>152.1</v>
      </c>
      <c r="T26" s="70">
        <v>193.9</v>
      </c>
      <c r="U26" s="70">
        <v>152.67</v>
      </c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</row>
    <row r="27">
      <c r="A27" s="26">
        <v>27.0</v>
      </c>
      <c r="B27" s="71" t="s">
        <v>40</v>
      </c>
      <c r="C27" s="70">
        <v>120.51</v>
      </c>
      <c r="D27" s="70">
        <v>196.6</v>
      </c>
      <c r="E27" s="70">
        <v>132.86</v>
      </c>
      <c r="F27" s="70">
        <v>133.48</v>
      </c>
      <c r="G27" s="70">
        <v>168.29</v>
      </c>
      <c r="H27" s="70">
        <v>166.68</v>
      </c>
      <c r="I27" s="70">
        <v>222.78</v>
      </c>
      <c r="J27" s="70">
        <v>216.41</v>
      </c>
      <c r="K27" s="70">
        <v>156.75</v>
      </c>
      <c r="L27" s="70">
        <v>150.77</v>
      </c>
      <c r="M27" s="70">
        <v>193.52</v>
      </c>
      <c r="N27" s="70">
        <v>162.78</v>
      </c>
      <c r="O27" s="70">
        <v>161.55</v>
      </c>
      <c r="P27" s="70">
        <v>134.05</v>
      </c>
      <c r="Q27" s="70">
        <v>138.08</v>
      </c>
      <c r="R27" s="70">
        <v>151.38</v>
      </c>
      <c r="S27" s="70">
        <v>155.8</v>
      </c>
      <c r="T27" s="70">
        <v>199.41</v>
      </c>
      <c r="U27" s="70">
        <v>156.04</v>
      </c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</row>
    <row r="28">
      <c r="A28" s="26">
        <v>28.0</v>
      </c>
      <c r="B28" s="71" t="s">
        <v>40</v>
      </c>
      <c r="C28" s="70">
        <v>123.41</v>
      </c>
      <c r="D28" s="70">
        <v>202.07</v>
      </c>
      <c r="E28" s="70">
        <v>135.99</v>
      </c>
      <c r="F28" s="70">
        <v>136.66</v>
      </c>
      <c r="G28" s="70">
        <v>172.71</v>
      </c>
      <c r="H28" s="70">
        <v>171.1</v>
      </c>
      <c r="I28" s="70">
        <v>229.24</v>
      </c>
      <c r="J28" s="70">
        <v>222.68</v>
      </c>
      <c r="K28" s="70">
        <v>160.93</v>
      </c>
      <c r="L28" s="70">
        <v>154.76</v>
      </c>
      <c r="M28" s="70">
        <v>198.88</v>
      </c>
      <c r="N28" s="70">
        <v>167.15</v>
      </c>
      <c r="O28" s="70">
        <v>165.68</v>
      </c>
      <c r="P28" s="70">
        <v>137.37</v>
      </c>
      <c r="Q28" s="70">
        <v>141.5</v>
      </c>
      <c r="R28" s="70">
        <v>155.14</v>
      </c>
      <c r="S28" s="70">
        <v>159.55</v>
      </c>
      <c r="T28" s="70">
        <v>204.96</v>
      </c>
      <c r="U28" s="70">
        <v>159.36</v>
      </c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</row>
    <row r="29">
      <c r="A29" s="26">
        <v>29.0</v>
      </c>
      <c r="B29" s="71" t="s">
        <v>40</v>
      </c>
      <c r="C29" s="70">
        <v>126.35</v>
      </c>
      <c r="D29" s="70">
        <v>207.53</v>
      </c>
      <c r="E29" s="70">
        <v>139.13</v>
      </c>
      <c r="F29" s="70">
        <v>139.79</v>
      </c>
      <c r="G29" s="70">
        <v>177.18</v>
      </c>
      <c r="H29" s="70">
        <v>175.51</v>
      </c>
      <c r="I29" s="70">
        <v>235.7</v>
      </c>
      <c r="J29" s="70">
        <v>229.0</v>
      </c>
      <c r="K29" s="70">
        <v>165.16</v>
      </c>
      <c r="L29" s="70">
        <v>158.7</v>
      </c>
      <c r="M29" s="70">
        <v>204.3</v>
      </c>
      <c r="N29" s="70">
        <v>171.57</v>
      </c>
      <c r="O29" s="70">
        <v>169.81</v>
      </c>
      <c r="P29" s="70">
        <v>140.7</v>
      </c>
      <c r="Q29" s="70">
        <v>144.92</v>
      </c>
      <c r="R29" s="70">
        <v>158.89</v>
      </c>
      <c r="S29" s="70">
        <v>163.4</v>
      </c>
      <c r="T29" s="70">
        <v>210.47</v>
      </c>
      <c r="U29" s="70">
        <v>162.69</v>
      </c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</row>
    <row r="30">
      <c r="A30" s="26">
        <v>30.0</v>
      </c>
      <c r="B30" s="71" t="s">
        <v>40</v>
      </c>
      <c r="C30" s="70">
        <v>129.25</v>
      </c>
      <c r="D30" s="70">
        <v>212.99</v>
      </c>
      <c r="E30" s="70">
        <v>142.26</v>
      </c>
      <c r="F30" s="70">
        <v>142.93</v>
      </c>
      <c r="G30" s="70">
        <v>181.64</v>
      </c>
      <c r="H30" s="70">
        <v>179.93</v>
      </c>
      <c r="I30" s="70">
        <v>242.2</v>
      </c>
      <c r="J30" s="70">
        <v>235.27</v>
      </c>
      <c r="K30" s="70">
        <v>169.34</v>
      </c>
      <c r="L30" s="70">
        <v>162.69</v>
      </c>
      <c r="M30" s="70">
        <v>209.71</v>
      </c>
      <c r="N30" s="70">
        <v>175.94</v>
      </c>
      <c r="O30" s="70">
        <v>173.95</v>
      </c>
      <c r="P30" s="70">
        <v>144.02</v>
      </c>
      <c r="Q30" s="70">
        <v>148.34</v>
      </c>
      <c r="R30" s="70">
        <v>162.64</v>
      </c>
      <c r="S30" s="70">
        <v>167.15</v>
      </c>
      <c r="T30" s="70">
        <v>216.03</v>
      </c>
      <c r="U30" s="70">
        <v>166.01</v>
      </c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</row>
    <row r="31">
      <c r="A31" s="26">
        <v>31.0</v>
      </c>
      <c r="B31" s="71" t="s">
        <v>40</v>
      </c>
      <c r="C31" s="70">
        <v>132.19</v>
      </c>
      <c r="D31" s="70">
        <v>218.45</v>
      </c>
      <c r="E31" s="70">
        <v>145.4</v>
      </c>
      <c r="F31" s="70">
        <v>146.11</v>
      </c>
      <c r="G31" s="70">
        <v>186.11</v>
      </c>
      <c r="H31" s="70">
        <v>184.35</v>
      </c>
      <c r="I31" s="70">
        <v>248.66</v>
      </c>
      <c r="J31" s="70">
        <v>241.54</v>
      </c>
      <c r="K31" s="70">
        <v>173.57</v>
      </c>
      <c r="L31" s="70">
        <v>166.63</v>
      </c>
      <c r="M31" s="70">
        <v>215.13</v>
      </c>
      <c r="N31" s="70">
        <v>180.31</v>
      </c>
      <c r="O31" s="70">
        <v>178.08</v>
      </c>
      <c r="P31" s="70">
        <v>147.35</v>
      </c>
      <c r="Q31" s="70">
        <v>151.76</v>
      </c>
      <c r="R31" s="70">
        <v>166.39</v>
      </c>
      <c r="S31" s="70">
        <v>170.91</v>
      </c>
      <c r="T31" s="70">
        <v>221.59</v>
      </c>
      <c r="U31" s="70">
        <v>169.34</v>
      </c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</row>
    <row r="32">
      <c r="A32" s="26">
        <v>32.0</v>
      </c>
      <c r="B32" s="71" t="s">
        <v>40</v>
      </c>
      <c r="C32" s="70">
        <v>135.09</v>
      </c>
      <c r="D32" s="70">
        <v>223.92</v>
      </c>
      <c r="E32" s="70">
        <v>148.53</v>
      </c>
      <c r="F32" s="70">
        <v>149.25</v>
      </c>
      <c r="G32" s="70">
        <v>190.57</v>
      </c>
      <c r="H32" s="70">
        <v>188.77</v>
      </c>
      <c r="I32" s="70">
        <v>255.12</v>
      </c>
      <c r="J32" s="70">
        <v>247.86</v>
      </c>
      <c r="K32" s="70">
        <v>177.75</v>
      </c>
      <c r="L32" s="70">
        <v>170.62</v>
      </c>
      <c r="M32" s="70">
        <v>220.54</v>
      </c>
      <c r="N32" s="70">
        <v>184.68</v>
      </c>
      <c r="O32" s="70">
        <v>182.21</v>
      </c>
      <c r="P32" s="70">
        <v>150.67</v>
      </c>
      <c r="Q32" s="70">
        <v>155.18</v>
      </c>
      <c r="R32" s="70">
        <v>170.15</v>
      </c>
      <c r="S32" s="70">
        <v>174.66</v>
      </c>
      <c r="T32" s="70">
        <v>227.1</v>
      </c>
      <c r="U32" s="70">
        <v>172.66</v>
      </c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</row>
    <row r="33">
      <c r="A33" s="26">
        <v>33.0</v>
      </c>
      <c r="B33" s="71" t="s">
        <v>40</v>
      </c>
      <c r="C33" s="70">
        <v>137.99</v>
      </c>
      <c r="D33" s="70">
        <v>229.38</v>
      </c>
      <c r="E33" s="70">
        <v>151.67</v>
      </c>
      <c r="F33" s="70">
        <v>152.38</v>
      </c>
      <c r="G33" s="70">
        <v>195.04</v>
      </c>
      <c r="H33" s="70">
        <v>193.18</v>
      </c>
      <c r="I33" s="70">
        <v>261.63</v>
      </c>
      <c r="J33" s="70">
        <v>254.13</v>
      </c>
      <c r="K33" s="70">
        <v>181.97</v>
      </c>
      <c r="L33" s="70">
        <v>174.56</v>
      </c>
      <c r="M33" s="70">
        <v>225.96</v>
      </c>
      <c r="N33" s="70">
        <v>189.1</v>
      </c>
      <c r="O33" s="70">
        <v>186.34</v>
      </c>
      <c r="P33" s="70">
        <v>154.0</v>
      </c>
      <c r="Q33" s="70">
        <v>158.6</v>
      </c>
      <c r="R33" s="70">
        <v>173.9</v>
      </c>
      <c r="S33" s="70">
        <v>178.36</v>
      </c>
      <c r="T33" s="70">
        <v>232.66</v>
      </c>
      <c r="U33" s="70">
        <v>175.99</v>
      </c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</row>
    <row r="34">
      <c r="A34" s="26">
        <v>34.0</v>
      </c>
      <c r="B34" s="71" t="s">
        <v>40</v>
      </c>
      <c r="C34" s="70">
        <v>140.93</v>
      </c>
      <c r="D34" s="70">
        <v>234.84</v>
      </c>
      <c r="E34" s="70">
        <v>154.8</v>
      </c>
      <c r="F34" s="70">
        <v>155.56</v>
      </c>
      <c r="G34" s="70">
        <v>199.5</v>
      </c>
      <c r="H34" s="70">
        <v>197.6</v>
      </c>
      <c r="I34" s="70">
        <v>268.09</v>
      </c>
      <c r="J34" s="70">
        <v>260.44</v>
      </c>
      <c r="K34" s="70">
        <v>186.15</v>
      </c>
      <c r="L34" s="70">
        <v>178.55</v>
      </c>
      <c r="M34" s="70">
        <v>231.33</v>
      </c>
      <c r="N34" s="70">
        <v>193.47</v>
      </c>
      <c r="O34" s="70">
        <v>190.48</v>
      </c>
      <c r="P34" s="70">
        <v>157.32</v>
      </c>
      <c r="Q34" s="70">
        <v>162.02</v>
      </c>
      <c r="R34" s="70">
        <v>177.65</v>
      </c>
      <c r="S34" s="70">
        <v>182.12</v>
      </c>
      <c r="T34" s="70">
        <v>238.21</v>
      </c>
      <c r="U34" s="70">
        <v>179.31</v>
      </c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</row>
    <row r="35">
      <c r="A35" s="26">
        <v>35.0</v>
      </c>
      <c r="B35" s="71" t="s">
        <v>40</v>
      </c>
      <c r="C35" s="70">
        <v>143.83</v>
      </c>
      <c r="D35" s="70">
        <v>240.3</v>
      </c>
      <c r="E35" s="70">
        <v>157.99</v>
      </c>
      <c r="F35" s="70">
        <v>158.7</v>
      </c>
      <c r="G35" s="70">
        <v>203.97</v>
      </c>
      <c r="H35" s="70">
        <v>202.02</v>
      </c>
      <c r="I35" s="70">
        <v>274.55</v>
      </c>
      <c r="J35" s="70">
        <v>266.71</v>
      </c>
      <c r="K35" s="70">
        <v>190.38</v>
      </c>
      <c r="L35" s="70">
        <v>182.5</v>
      </c>
      <c r="M35" s="70">
        <v>236.74</v>
      </c>
      <c r="N35" s="70">
        <v>197.84</v>
      </c>
      <c r="O35" s="70">
        <v>194.61</v>
      </c>
      <c r="P35" s="70">
        <v>160.6</v>
      </c>
      <c r="Q35" s="70">
        <v>165.44</v>
      </c>
      <c r="R35" s="70">
        <v>181.4</v>
      </c>
      <c r="S35" s="70">
        <v>185.87</v>
      </c>
      <c r="T35" s="70">
        <v>243.72</v>
      </c>
      <c r="U35" s="70">
        <v>182.64</v>
      </c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</row>
    <row r="36">
      <c r="A36" s="26">
        <v>36.0</v>
      </c>
      <c r="B36" s="71" t="s">
        <v>40</v>
      </c>
      <c r="C36" s="70">
        <v>146.78</v>
      </c>
      <c r="D36" s="70">
        <v>245.77</v>
      </c>
      <c r="E36" s="70">
        <v>161.12</v>
      </c>
      <c r="F36" s="70">
        <v>161.88</v>
      </c>
      <c r="G36" s="70">
        <v>208.43</v>
      </c>
      <c r="H36" s="70">
        <v>206.44</v>
      </c>
      <c r="I36" s="70">
        <v>281.01</v>
      </c>
      <c r="J36" s="70">
        <v>272.98</v>
      </c>
      <c r="K36" s="70">
        <v>194.56</v>
      </c>
      <c r="L36" s="70">
        <v>186.49</v>
      </c>
      <c r="M36" s="70">
        <v>242.16</v>
      </c>
      <c r="N36" s="70">
        <v>202.26</v>
      </c>
      <c r="O36" s="70">
        <v>198.74</v>
      </c>
      <c r="P36" s="70">
        <v>163.92</v>
      </c>
      <c r="Q36" s="70">
        <v>168.86</v>
      </c>
      <c r="R36" s="70">
        <v>185.16</v>
      </c>
      <c r="S36" s="70">
        <v>189.62</v>
      </c>
      <c r="T36" s="70">
        <v>249.28</v>
      </c>
      <c r="U36" s="70">
        <v>185.96</v>
      </c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</row>
    <row r="37">
      <c r="A37" s="26">
        <v>37.0</v>
      </c>
      <c r="B37" s="71" t="s">
        <v>40</v>
      </c>
      <c r="C37" s="70">
        <v>149.67</v>
      </c>
      <c r="D37" s="70">
        <v>251.23</v>
      </c>
      <c r="E37" s="70">
        <v>164.26</v>
      </c>
      <c r="F37" s="70">
        <v>165.02</v>
      </c>
      <c r="G37" s="70">
        <v>212.85</v>
      </c>
      <c r="H37" s="70">
        <v>210.85</v>
      </c>
      <c r="I37" s="70">
        <v>287.52</v>
      </c>
      <c r="J37" s="70">
        <v>279.3</v>
      </c>
      <c r="K37" s="70">
        <v>198.79</v>
      </c>
      <c r="L37" s="70">
        <v>190.43</v>
      </c>
      <c r="M37" s="70">
        <v>247.57</v>
      </c>
      <c r="N37" s="70">
        <v>206.63</v>
      </c>
      <c r="O37" s="70">
        <v>202.87</v>
      </c>
      <c r="P37" s="70">
        <v>167.25</v>
      </c>
      <c r="Q37" s="70">
        <v>172.28</v>
      </c>
      <c r="R37" s="70">
        <v>188.91</v>
      </c>
      <c r="S37" s="70">
        <v>193.37</v>
      </c>
      <c r="T37" s="70">
        <v>254.79</v>
      </c>
      <c r="U37" s="70">
        <v>189.34</v>
      </c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</row>
    <row r="38">
      <c r="A38" s="26">
        <v>38.0</v>
      </c>
      <c r="B38" s="71" t="s">
        <v>40</v>
      </c>
      <c r="C38" s="70">
        <v>152.62</v>
      </c>
      <c r="D38" s="70">
        <v>256.69</v>
      </c>
      <c r="E38" s="70">
        <v>167.39</v>
      </c>
      <c r="F38" s="70">
        <v>168.15</v>
      </c>
      <c r="G38" s="70">
        <v>217.31</v>
      </c>
      <c r="H38" s="70">
        <v>215.27</v>
      </c>
      <c r="I38" s="70">
        <v>293.98</v>
      </c>
      <c r="J38" s="70">
        <v>285.57</v>
      </c>
      <c r="K38" s="70">
        <v>202.97</v>
      </c>
      <c r="L38" s="70">
        <v>194.42</v>
      </c>
      <c r="M38" s="70">
        <v>252.99</v>
      </c>
      <c r="N38" s="70">
        <v>211.0</v>
      </c>
      <c r="O38" s="70">
        <v>207.01</v>
      </c>
      <c r="P38" s="70">
        <v>170.57</v>
      </c>
      <c r="Q38" s="70">
        <v>175.7</v>
      </c>
      <c r="R38" s="70">
        <v>192.66</v>
      </c>
      <c r="S38" s="70">
        <v>197.13</v>
      </c>
      <c r="T38" s="70">
        <v>260.35</v>
      </c>
      <c r="U38" s="70">
        <v>192.66</v>
      </c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</row>
    <row r="39">
      <c r="A39" s="26">
        <v>39.0</v>
      </c>
      <c r="B39" s="71" t="s">
        <v>40</v>
      </c>
      <c r="C39" s="70">
        <v>155.52</v>
      </c>
      <c r="D39" s="70">
        <v>262.15</v>
      </c>
      <c r="E39" s="70">
        <v>170.53</v>
      </c>
      <c r="F39" s="70">
        <v>171.33</v>
      </c>
      <c r="G39" s="70">
        <v>221.78</v>
      </c>
      <c r="H39" s="70">
        <v>219.69</v>
      </c>
      <c r="I39" s="70">
        <v>300.44</v>
      </c>
      <c r="J39" s="70">
        <v>291.89</v>
      </c>
      <c r="K39" s="70">
        <v>207.2</v>
      </c>
      <c r="L39" s="70">
        <v>198.36</v>
      </c>
      <c r="M39" s="70">
        <v>258.35</v>
      </c>
      <c r="N39" s="70">
        <v>215.37</v>
      </c>
      <c r="O39" s="70">
        <v>211.14</v>
      </c>
      <c r="P39" s="70">
        <v>173.9</v>
      </c>
      <c r="Q39" s="70">
        <v>179.12</v>
      </c>
      <c r="R39" s="70">
        <v>196.41</v>
      </c>
      <c r="S39" s="70">
        <v>200.88</v>
      </c>
      <c r="T39" s="70">
        <v>265.91</v>
      </c>
      <c r="U39" s="70">
        <v>195.99</v>
      </c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</row>
    <row r="40">
      <c r="A40" s="26">
        <v>40.0</v>
      </c>
      <c r="B40" s="71" t="s">
        <v>40</v>
      </c>
      <c r="C40" s="70">
        <v>158.46</v>
      </c>
      <c r="D40" s="70">
        <v>267.62</v>
      </c>
      <c r="E40" s="70">
        <v>173.66</v>
      </c>
      <c r="F40" s="70">
        <v>174.47</v>
      </c>
      <c r="G40" s="70">
        <v>226.24</v>
      </c>
      <c r="H40" s="70">
        <v>224.11</v>
      </c>
      <c r="I40" s="70">
        <v>306.95</v>
      </c>
      <c r="J40" s="70">
        <v>298.16</v>
      </c>
      <c r="K40" s="70">
        <v>211.38</v>
      </c>
      <c r="L40" s="70">
        <v>202.35</v>
      </c>
      <c r="M40" s="70">
        <v>263.77</v>
      </c>
      <c r="N40" s="70">
        <v>219.78</v>
      </c>
      <c r="O40" s="70">
        <v>215.27</v>
      </c>
      <c r="P40" s="70">
        <v>177.22</v>
      </c>
      <c r="Q40" s="70">
        <v>182.54</v>
      </c>
      <c r="R40" s="70">
        <v>200.17</v>
      </c>
      <c r="S40" s="70">
        <v>204.58</v>
      </c>
      <c r="T40" s="70">
        <v>271.42</v>
      </c>
      <c r="U40" s="70">
        <v>199.31</v>
      </c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</row>
    <row r="41">
      <c r="A41" s="26">
        <v>41.0</v>
      </c>
      <c r="B41" s="71" t="s">
        <v>40</v>
      </c>
      <c r="C41" s="70">
        <v>161.36</v>
      </c>
      <c r="D41" s="70">
        <v>273.08</v>
      </c>
      <c r="E41" s="70">
        <v>176.8</v>
      </c>
      <c r="F41" s="70">
        <v>177.65</v>
      </c>
      <c r="G41" s="70">
        <v>230.71</v>
      </c>
      <c r="H41" s="70">
        <v>228.52</v>
      </c>
      <c r="I41" s="70">
        <v>313.41</v>
      </c>
      <c r="J41" s="70">
        <v>304.43</v>
      </c>
      <c r="K41" s="70">
        <v>215.6</v>
      </c>
      <c r="L41" s="70">
        <v>206.29</v>
      </c>
      <c r="M41" s="70">
        <v>269.18</v>
      </c>
      <c r="N41" s="70">
        <v>224.15</v>
      </c>
      <c r="O41" s="70">
        <v>219.4</v>
      </c>
      <c r="P41" s="70">
        <v>180.55</v>
      </c>
      <c r="Q41" s="70">
        <v>185.96</v>
      </c>
      <c r="R41" s="70">
        <v>203.92</v>
      </c>
      <c r="S41" s="70">
        <v>208.34</v>
      </c>
      <c r="T41" s="70">
        <v>276.97</v>
      </c>
      <c r="U41" s="70">
        <v>202.64</v>
      </c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</row>
    <row r="42">
      <c r="A42" s="26">
        <v>42.0</v>
      </c>
      <c r="B42" s="71" t="s">
        <v>40</v>
      </c>
      <c r="C42" s="70">
        <v>164.3</v>
      </c>
      <c r="D42" s="70">
        <v>278.54</v>
      </c>
      <c r="E42" s="70">
        <v>179.93</v>
      </c>
      <c r="F42" s="70">
        <v>180.79</v>
      </c>
      <c r="G42" s="70">
        <v>235.17</v>
      </c>
      <c r="H42" s="70">
        <v>232.94</v>
      </c>
      <c r="I42" s="70">
        <v>319.87</v>
      </c>
      <c r="J42" s="70">
        <v>310.75</v>
      </c>
      <c r="K42" s="70">
        <v>219.78</v>
      </c>
      <c r="L42" s="70">
        <v>210.28</v>
      </c>
      <c r="M42" s="70">
        <v>274.6</v>
      </c>
      <c r="N42" s="70">
        <v>228.52</v>
      </c>
      <c r="O42" s="70">
        <v>223.54</v>
      </c>
      <c r="P42" s="70">
        <v>183.87</v>
      </c>
      <c r="Q42" s="70">
        <v>189.38</v>
      </c>
      <c r="R42" s="70">
        <v>207.67</v>
      </c>
      <c r="S42" s="70">
        <v>212.09</v>
      </c>
      <c r="T42" s="70">
        <v>282.48</v>
      </c>
      <c r="U42" s="70">
        <v>205.96</v>
      </c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</row>
    <row r="43">
      <c r="A43" s="26">
        <v>43.0</v>
      </c>
      <c r="B43" s="71" t="s">
        <v>40</v>
      </c>
      <c r="C43" s="70">
        <v>167.2</v>
      </c>
      <c r="D43" s="70">
        <v>284.0</v>
      </c>
      <c r="E43" s="70">
        <v>183.07</v>
      </c>
      <c r="F43" s="70">
        <v>183.92</v>
      </c>
      <c r="G43" s="70">
        <v>239.64</v>
      </c>
      <c r="H43" s="70">
        <v>237.36</v>
      </c>
      <c r="I43" s="70">
        <v>326.33</v>
      </c>
      <c r="J43" s="70">
        <v>317.02</v>
      </c>
      <c r="K43" s="70">
        <v>224.01</v>
      </c>
      <c r="L43" s="70">
        <v>214.23</v>
      </c>
      <c r="M43" s="70">
        <v>280.01</v>
      </c>
      <c r="N43" s="70">
        <v>232.89</v>
      </c>
      <c r="O43" s="70">
        <v>227.67</v>
      </c>
      <c r="P43" s="70">
        <v>187.2</v>
      </c>
      <c r="Q43" s="70">
        <v>192.8</v>
      </c>
      <c r="R43" s="70">
        <v>211.42</v>
      </c>
      <c r="S43" s="70">
        <v>215.84</v>
      </c>
      <c r="T43" s="70">
        <v>288.04</v>
      </c>
      <c r="U43" s="70">
        <v>209.29</v>
      </c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</row>
    <row r="44">
      <c r="A44" s="26">
        <v>44.0</v>
      </c>
      <c r="B44" s="71" t="s">
        <v>40</v>
      </c>
      <c r="C44" s="70">
        <v>170.1</v>
      </c>
      <c r="D44" s="70">
        <v>289.47</v>
      </c>
      <c r="E44" s="70">
        <v>186.2</v>
      </c>
      <c r="F44" s="70">
        <v>187.1</v>
      </c>
      <c r="G44" s="70">
        <v>244.1</v>
      </c>
      <c r="H44" s="70">
        <v>241.78</v>
      </c>
      <c r="I44" s="70">
        <v>332.83</v>
      </c>
      <c r="J44" s="70">
        <v>323.33</v>
      </c>
      <c r="K44" s="70">
        <v>228.19</v>
      </c>
      <c r="L44" s="70">
        <v>218.17</v>
      </c>
      <c r="M44" s="70">
        <v>285.43</v>
      </c>
      <c r="N44" s="70">
        <v>237.31</v>
      </c>
      <c r="O44" s="70">
        <v>231.8</v>
      </c>
      <c r="P44" s="70">
        <v>190.52</v>
      </c>
      <c r="Q44" s="70">
        <v>196.22</v>
      </c>
      <c r="R44" s="70">
        <v>215.18</v>
      </c>
      <c r="S44" s="70">
        <v>219.59</v>
      </c>
      <c r="T44" s="70">
        <v>293.6</v>
      </c>
      <c r="U44" s="70">
        <v>212.61</v>
      </c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</row>
    <row r="45">
      <c r="A45" s="26">
        <v>45.0</v>
      </c>
      <c r="B45" s="71" t="s">
        <v>40</v>
      </c>
      <c r="C45" s="70">
        <v>173.04</v>
      </c>
      <c r="D45" s="70">
        <v>294.93</v>
      </c>
      <c r="E45" s="70">
        <v>189.34</v>
      </c>
      <c r="F45" s="70">
        <v>190.24</v>
      </c>
      <c r="G45" s="70">
        <v>248.57</v>
      </c>
      <c r="H45" s="70">
        <v>246.19</v>
      </c>
      <c r="I45" s="70">
        <v>339.29</v>
      </c>
      <c r="J45" s="70">
        <v>329.6</v>
      </c>
      <c r="K45" s="70">
        <v>232.42</v>
      </c>
      <c r="L45" s="70">
        <v>222.16</v>
      </c>
      <c r="M45" s="70">
        <v>290.8</v>
      </c>
      <c r="N45" s="70">
        <v>241.68</v>
      </c>
      <c r="O45" s="70">
        <v>235.93</v>
      </c>
      <c r="P45" s="70">
        <v>193.8</v>
      </c>
      <c r="Q45" s="70">
        <v>199.64</v>
      </c>
      <c r="R45" s="70">
        <v>218.93</v>
      </c>
      <c r="S45" s="70">
        <v>223.35</v>
      </c>
      <c r="T45" s="70" t="s">
        <v>583</v>
      </c>
      <c r="U45" s="70">
        <v>215.94</v>
      </c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</row>
    <row r="46">
      <c r="A46" s="26">
        <v>46.0</v>
      </c>
      <c r="B46" s="71" t="s">
        <v>40</v>
      </c>
      <c r="C46" s="70">
        <v>175.94</v>
      </c>
      <c r="D46" s="70">
        <v>300.39</v>
      </c>
      <c r="E46" s="70">
        <v>192.47</v>
      </c>
      <c r="F46" s="70">
        <v>193.37</v>
      </c>
      <c r="G46" s="70">
        <v>252.99</v>
      </c>
      <c r="H46" s="70">
        <v>250.61</v>
      </c>
      <c r="I46" s="70">
        <v>345.75</v>
      </c>
      <c r="J46" s="70">
        <v>335.87</v>
      </c>
      <c r="K46" s="70">
        <v>236.6</v>
      </c>
      <c r="L46" s="70">
        <v>226.1</v>
      </c>
      <c r="M46" s="70">
        <v>296.21</v>
      </c>
      <c r="N46" s="70">
        <v>246.05</v>
      </c>
      <c r="O46" s="70">
        <v>240.07</v>
      </c>
      <c r="P46" s="70">
        <v>197.13</v>
      </c>
      <c r="Q46" s="70">
        <v>203.06</v>
      </c>
      <c r="R46" s="70">
        <v>222.68</v>
      </c>
      <c r="S46" s="70">
        <v>227.19</v>
      </c>
      <c r="T46" s="70" t="s">
        <v>583</v>
      </c>
      <c r="U46" s="70">
        <v>219.26</v>
      </c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</row>
    <row r="47">
      <c r="A47" s="26">
        <v>47.0</v>
      </c>
      <c r="B47" s="71" t="s">
        <v>40</v>
      </c>
      <c r="C47" s="70">
        <v>178.89</v>
      </c>
      <c r="D47" s="70">
        <v>305.85</v>
      </c>
      <c r="E47" s="70">
        <v>195.61</v>
      </c>
      <c r="F47" s="70">
        <v>196.56</v>
      </c>
      <c r="G47" s="70">
        <v>257.45</v>
      </c>
      <c r="H47" s="70">
        <v>255.03</v>
      </c>
      <c r="I47" s="70">
        <v>352.26</v>
      </c>
      <c r="J47" s="70">
        <v>342.19</v>
      </c>
      <c r="K47" s="70">
        <v>240.83</v>
      </c>
      <c r="L47" s="70">
        <v>230.09</v>
      </c>
      <c r="M47" s="70">
        <v>301.63</v>
      </c>
      <c r="N47" s="70">
        <v>250.42</v>
      </c>
      <c r="O47" s="70">
        <v>244.2</v>
      </c>
      <c r="P47" s="70">
        <v>200.45</v>
      </c>
      <c r="Q47" s="70">
        <v>206.48</v>
      </c>
      <c r="R47" s="70">
        <v>226.43</v>
      </c>
      <c r="S47" s="70">
        <v>230.95</v>
      </c>
      <c r="T47" s="70" t="s">
        <v>583</v>
      </c>
      <c r="U47" s="70">
        <v>222.63</v>
      </c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</row>
    <row r="48">
      <c r="A48" s="26">
        <v>48.0</v>
      </c>
      <c r="B48" s="71" t="s">
        <v>40</v>
      </c>
      <c r="C48" s="70">
        <v>181.78</v>
      </c>
      <c r="D48" s="70">
        <v>311.32</v>
      </c>
      <c r="E48" s="70">
        <v>198.79</v>
      </c>
      <c r="F48" s="70">
        <v>199.69</v>
      </c>
      <c r="G48" s="70">
        <v>261.92</v>
      </c>
      <c r="H48" s="70">
        <v>259.45</v>
      </c>
      <c r="I48" s="70">
        <v>358.72</v>
      </c>
      <c r="J48" s="70">
        <v>348.46</v>
      </c>
      <c r="K48" s="70">
        <v>245.01</v>
      </c>
      <c r="L48" s="70">
        <v>234.03</v>
      </c>
      <c r="M48" s="70">
        <v>307.04</v>
      </c>
      <c r="N48" s="70">
        <v>254.84</v>
      </c>
      <c r="O48" s="70">
        <v>248.33</v>
      </c>
      <c r="P48" s="70">
        <v>203.78</v>
      </c>
      <c r="Q48" s="70">
        <v>209.9</v>
      </c>
      <c r="R48" s="70">
        <v>230.19</v>
      </c>
      <c r="S48" s="70">
        <v>234.7</v>
      </c>
      <c r="T48" s="70" t="s">
        <v>583</v>
      </c>
      <c r="U48" s="70">
        <v>225.96</v>
      </c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</row>
    <row r="49">
      <c r="A49" s="26">
        <v>49.0</v>
      </c>
      <c r="B49" s="71" t="s">
        <v>40</v>
      </c>
      <c r="C49" s="70">
        <v>184.73</v>
      </c>
      <c r="D49" s="70">
        <v>316.78</v>
      </c>
      <c r="E49" s="70">
        <v>201.92</v>
      </c>
      <c r="F49" s="70">
        <v>202.87</v>
      </c>
      <c r="G49" s="70">
        <v>266.38</v>
      </c>
      <c r="H49" s="70">
        <v>263.86</v>
      </c>
      <c r="I49" s="70">
        <v>365.18</v>
      </c>
      <c r="J49" s="70">
        <v>354.73</v>
      </c>
      <c r="K49" s="70">
        <v>249.23</v>
      </c>
      <c r="L49" s="70">
        <v>238.02</v>
      </c>
      <c r="M49" s="70">
        <v>312.46</v>
      </c>
      <c r="N49" s="70">
        <v>259.21</v>
      </c>
      <c r="O49" s="70">
        <v>252.46</v>
      </c>
      <c r="P49" s="70">
        <v>207.1</v>
      </c>
      <c r="Q49" s="70">
        <v>213.32</v>
      </c>
      <c r="R49" s="70">
        <v>233.94</v>
      </c>
      <c r="S49" s="70">
        <v>238.45</v>
      </c>
      <c r="T49" s="70" t="s">
        <v>583</v>
      </c>
      <c r="U49" s="70">
        <v>229.28</v>
      </c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</row>
    <row r="50">
      <c r="A50" s="26">
        <v>50.0</v>
      </c>
      <c r="B50" s="71" t="s">
        <v>40</v>
      </c>
      <c r="C50" s="70">
        <v>187.63</v>
      </c>
      <c r="D50" s="70">
        <v>322.24</v>
      </c>
      <c r="E50" s="70">
        <v>205.06</v>
      </c>
      <c r="F50" s="70">
        <v>206.01</v>
      </c>
      <c r="G50" s="70">
        <v>270.85</v>
      </c>
      <c r="H50" s="70">
        <v>268.28</v>
      </c>
      <c r="I50" s="70">
        <v>371.64</v>
      </c>
      <c r="J50" s="70">
        <v>361.05</v>
      </c>
      <c r="K50" s="70">
        <v>253.41</v>
      </c>
      <c r="L50" s="70">
        <v>241.97</v>
      </c>
      <c r="M50" s="70">
        <v>317.82</v>
      </c>
      <c r="N50" s="70">
        <v>263.58</v>
      </c>
      <c r="O50" s="70">
        <v>256.6</v>
      </c>
      <c r="P50" s="70">
        <v>210.43</v>
      </c>
      <c r="Q50" s="70">
        <v>216.74</v>
      </c>
      <c r="R50" s="70">
        <v>237.69</v>
      </c>
      <c r="S50" s="70">
        <v>242.2</v>
      </c>
      <c r="T50" s="70" t="s">
        <v>583</v>
      </c>
      <c r="U50" s="70">
        <v>232.61</v>
      </c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</row>
    <row r="51">
      <c r="A51" s="26">
        <v>51.0</v>
      </c>
      <c r="B51" s="71" t="s">
        <v>40</v>
      </c>
      <c r="C51" s="70">
        <v>190.57</v>
      </c>
      <c r="D51" s="70">
        <v>327.66</v>
      </c>
      <c r="E51" s="70">
        <v>208.19</v>
      </c>
      <c r="F51" s="70">
        <v>209.14</v>
      </c>
      <c r="G51" s="70">
        <v>275.31</v>
      </c>
      <c r="H51" s="70">
        <v>272.7</v>
      </c>
      <c r="I51" s="70">
        <v>378.15</v>
      </c>
      <c r="J51" s="70">
        <v>367.32</v>
      </c>
      <c r="K51" s="70">
        <v>257.59</v>
      </c>
      <c r="L51" s="70">
        <v>245.96</v>
      </c>
      <c r="M51" s="70">
        <v>323.24</v>
      </c>
      <c r="N51" s="70">
        <v>268.0</v>
      </c>
      <c r="O51" s="70">
        <v>260.73</v>
      </c>
      <c r="P51" s="70">
        <v>213.75</v>
      </c>
      <c r="Q51" s="70">
        <v>220.16</v>
      </c>
      <c r="R51" s="70">
        <v>241.44</v>
      </c>
      <c r="S51" s="70">
        <v>245.96</v>
      </c>
      <c r="T51" s="70" t="s">
        <v>583</v>
      </c>
      <c r="U51" s="70">
        <v>235.93</v>
      </c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</row>
    <row r="52">
      <c r="A52" s="26">
        <v>52.0</v>
      </c>
      <c r="B52" s="71" t="s">
        <v>40</v>
      </c>
      <c r="C52" s="70">
        <v>193.47</v>
      </c>
      <c r="D52" s="70">
        <v>333.12</v>
      </c>
      <c r="E52" s="70">
        <v>211.33</v>
      </c>
      <c r="F52" s="70">
        <v>212.33</v>
      </c>
      <c r="G52" s="70">
        <v>279.78</v>
      </c>
      <c r="H52" s="70">
        <v>277.12</v>
      </c>
      <c r="I52" s="70">
        <v>384.61</v>
      </c>
      <c r="J52" s="70">
        <v>373.64</v>
      </c>
      <c r="K52" s="70">
        <v>261.82</v>
      </c>
      <c r="L52" s="70">
        <v>249.9</v>
      </c>
      <c r="M52" s="70">
        <v>328.65</v>
      </c>
      <c r="N52" s="70">
        <v>272.37</v>
      </c>
      <c r="O52" s="70">
        <v>264.86</v>
      </c>
      <c r="P52" s="70">
        <v>217.08</v>
      </c>
      <c r="Q52" s="70">
        <v>223.58</v>
      </c>
      <c r="R52" s="70">
        <v>245.2</v>
      </c>
      <c r="S52" s="70">
        <v>249.66</v>
      </c>
      <c r="T52" s="70" t="s">
        <v>583</v>
      </c>
      <c r="U52" s="70">
        <v>239.26</v>
      </c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</row>
    <row r="53">
      <c r="A53" s="26">
        <v>53.0</v>
      </c>
      <c r="B53" s="71" t="s">
        <v>40</v>
      </c>
      <c r="C53" s="70">
        <v>196.41</v>
      </c>
      <c r="D53" s="70">
        <v>338.58</v>
      </c>
      <c r="E53" s="70">
        <v>214.46</v>
      </c>
      <c r="F53" s="70">
        <v>215.46</v>
      </c>
      <c r="G53" s="70">
        <v>284.24</v>
      </c>
      <c r="H53" s="70">
        <v>281.53</v>
      </c>
      <c r="I53" s="70">
        <v>391.07</v>
      </c>
      <c r="J53" s="70">
        <v>379.91</v>
      </c>
      <c r="K53" s="70">
        <v>266.0</v>
      </c>
      <c r="L53" s="70">
        <v>253.89</v>
      </c>
      <c r="M53" s="70">
        <v>334.07</v>
      </c>
      <c r="N53" s="70">
        <v>276.74</v>
      </c>
      <c r="O53" s="70">
        <v>268.99</v>
      </c>
      <c r="P53" s="70">
        <v>220.4</v>
      </c>
      <c r="Q53" s="70">
        <v>227.0</v>
      </c>
      <c r="R53" s="70">
        <v>248.95</v>
      </c>
      <c r="S53" s="70">
        <v>253.41</v>
      </c>
      <c r="T53" s="70" t="s">
        <v>583</v>
      </c>
      <c r="U53" s="70">
        <v>242.58</v>
      </c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</row>
    <row r="54">
      <c r="A54" s="26">
        <v>54.0</v>
      </c>
      <c r="B54" s="71" t="s">
        <v>40</v>
      </c>
      <c r="C54" s="70">
        <v>199.31</v>
      </c>
      <c r="D54" s="70">
        <v>344.04</v>
      </c>
      <c r="E54" s="70">
        <v>217.6</v>
      </c>
      <c r="F54" s="70">
        <v>218.64</v>
      </c>
      <c r="G54" s="70">
        <v>288.66</v>
      </c>
      <c r="H54" s="70">
        <v>285.95</v>
      </c>
      <c r="I54" s="70">
        <v>397.58</v>
      </c>
      <c r="J54" s="70">
        <v>386.18</v>
      </c>
      <c r="K54" s="70">
        <v>270.23</v>
      </c>
      <c r="L54" s="70">
        <v>257.83</v>
      </c>
      <c r="M54" s="70">
        <v>339.48</v>
      </c>
      <c r="N54" s="70">
        <v>281.11</v>
      </c>
      <c r="O54" s="70">
        <v>273.17</v>
      </c>
      <c r="P54" s="70">
        <v>223.68</v>
      </c>
      <c r="Q54" s="70">
        <v>230.42</v>
      </c>
      <c r="R54" s="70">
        <v>252.7</v>
      </c>
      <c r="S54" s="70">
        <v>257.17</v>
      </c>
      <c r="T54" s="70" t="s">
        <v>583</v>
      </c>
      <c r="U54" s="70">
        <v>245.91</v>
      </c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</row>
    <row r="55">
      <c r="A55" s="26">
        <v>55.0</v>
      </c>
      <c r="B55" s="71" t="s">
        <v>40</v>
      </c>
      <c r="C55" s="70">
        <v>202.21</v>
      </c>
      <c r="D55" s="70">
        <v>349.51</v>
      </c>
      <c r="E55" s="70">
        <v>220.73</v>
      </c>
      <c r="F55" s="70">
        <v>221.78</v>
      </c>
      <c r="G55" s="70">
        <v>293.12</v>
      </c>
      <c r="H55" s="70">
        <v>290.37</v>
      </c>
      <c r="I55" s="70">
        <v>404.04</v>
      </c>
      <c r="J55" s="70">
        <v>392.49</v>
      </c>
      <c r="K55" s="70">
        <v>274.41</v>
      </c>
      <c r="L55" s="70">
        <v>261.82</v>
      </c>
      <c r="M55" s="70">
        <v>344.85</v>
      </c>
      <c r="N55" s="70">
        <v>285.52</v>
      </c>
      <c r="O55" s="70">
        <v>277.31</v>
      </c>
      <c r="P55" s="70">
        <v>227.0</v>
      </c>
      <c r="Q55" s="70">
        <v>233.84</v>
      </c>
      <c r="R55" s="70">
        <v>256.45</v>
      </c>
      <c r="S55" s="70">
        <v>260.92</v>
      </c>
      <c r="T55" s="70" t="s">
        <v>583</v>
      </c>
      <c r="U55" s="70">
        <v>249.23</v>
      </c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</row>
    <row r="56">
      <c r="A56" s="26">
        <v>56.0</v>
      </c>
      <c r="B56" s="71" t="s">
        <v>40</v>
      </c>
      <c r="C56" s="70">
        <v>205.15</v>
      </c>
      <c r="D56" s="70">
        <v>354.97</v>
      </c>
      <c r="E56" s="70">
        <v>223.87</v>
      </c>
      <c r="F56" s="70">
        <v>224.91</v>
      </c>
      <c r="G56" s="70">
        <v>297.59</v>
      </c>
      <c r="H56" s="70">
        <v>294.79</v>
      </c>
      <c r="I56" s="70">
        <v>410.5</v>
      </c>
      <c r="J56" s="70">
        <v>398.76</v>
      </c>
      <c r="K56" s="70">
        <v>278.64</v>
      </c>
      <c r="L56" s="70">
        <v>265.76</v>
      </c>
      <c r="M56" s="70">
        <v>350.27</v>
      </c>
      <c r="N56" s="70">
        <v>289.89</v>
      </c>
      <c r="O56" s="70">
        <v>281.44</v>
      </c>
      <c r="P56" s="70">
        <v>230.33</v>
      </c>
      <c r="Q56" s="70">
        <v>237.26</v>
      </c>
      <c r="R56" s="70">
        <v>260.21</v>
      </c>
      <c r="S56" s="70">
        <v>264.67</v>
      </c>
      <c r="T56" s="70" t="s">
        <v>583</v>
      </c>
      <c r="U56" s="70">
        <v>252.56</v>
      </c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</row>
    <row r="57">
      <c r="A57" s="26">
        <v>57.0</v>
      </c>
      <c r="B57" s="71" t="s">
        <v>40</v>
      </c>
      <c r="C57" s="70">
        <v>208.05</v>
      </c>
      <c r="D57" s="70">
        <v>360.43</v>
      </c>
      <c r="E57" s="70">
        <v>227.0</v>
      </c>
      <c r="F57" s="70">
        <v>228.1</v>
      </c>
      <c r="G57" s="70">
        <v>302.05</v>
      </c>
      <c r="H57" s="70">
        <v>299.2</v>
      </c>
      <c r="I57" s="70">
        <v>416.96</v>
      </c>
      <c r="J57" s="70">
        <v>405.08</v>
      </c>
      <c r="K57" s="70">
        <v>282.82</v>
      </c>
      <c r="L57" s="70">
        <v>269.75</v>
      </c>
      <c r="M57" s="70">
        <v>355.68</v>
      </c>
      <c r="N57" s="70">
        <v>294.26</v>
      </c>
      <c r="O57" s="70">
        <v>285.57</v>
      </c>
      <c r="P57" s="70">
        <v>233.65</v>
      </c>
      <c r="Q57" s="70">
        <v>240.68</v>
      </c>
      <c r="R57" s="70">
        <v>263.96</v>
      </c>
      <c r="S57" s="70">
        <v>268.42</v>
      </c>
      <c r="T57" s="70" t="s">
        <v>583</v>
      </c>
      <c r="U57" s="70">
        <v>255.93</v>
      </c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</row>
    <row r="58">
      <c r="A58" s="26">
        <v>58.0</v>
      </c>
      <c r="B58" s="71" t="s">
        <v>40</v>
      </c>
      <c r="C58" s="70">
        <v>211.0</v>
      </c>
      <c r="D58" s="70">
        <v>365.89</v>
      </c>
      <c r="E58" s="70">
        <v>230.14</v>
      </c>
      <c r="F58" s="70">
        <v>231.23</v>
      </c>
      <c r="G58" s="70">
        <v>306.52</v>
      </c>
      <c r="H58" s="70">
        <v>303.62</v>
      </c>
      <c r="I58" s="70">
        <v>423.46</v>
      </c>
      <c r="J58" s="70">
        <v>411.35</v>
      </c>
      <c r="K58" s="70">
        <v>287.04</v>
      </c>
      <c r="L58" s="70">
        <v>273.7</v>
      </c>
      <c r="M58" s="70">
        <v>361.1</v>
      </c>
      <c r="N58" s="70">
        <v>298.63</v>
      </c>
      <c r="O58" s="70">
        <v>289.7</v>
      </c>
      <c r="P58" s="70">
        <v>236.98</v>
      </c>
      <c r="Q58" s="70">
        <v>244.1</v>
      </c>
      <c r="R58" s="70">
        <v>267.71</v>
      </c>
      <c r="S58" s="70">
        <v>272.13</v>
      </c>
      <c r="T58" s="70" t="s">
        <v>583</v>
      </c>
      <c r="U58" s="70">
        <v>259.26</v>
      </c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</row>
    <row r="59">
      <c r="A59" s="26">
        <v>59.0</v>
      </c>
      <c r="B59" s="71" t="s">
        <v>40</v>
      </c>
      <c r="C59" s="70">
        <v>213.89</v>
      </c>
      <c r="D59" s="70">
        <v>371.36</v>
      </c>
      <c r="E59" s="70">
        <v>233.27</v>
      </c>
      <c r="F59" s="70">
        <v>234.41</v>
      </c>
      <c r="G59" s="70">
        <v>310.98</v>
      </c>
      <c r="H59" s="70">
        <v>308.04</v>
      </c>
      <c r="I59" s="70">
        <v>429.92</v>
      </c>
      <c r="J59" s="70">
        <v>417.62</v>
      </c>
      <c r="K59" s="70">
        <v>291.22</v>
      </c>
      <c r="L59" s="70">
        <v>277.69</v>
      </c>
      <c r="M59" s="70">
        <v>366.51</v>
      </c>
      <c r="N59" s="70">
        <v>303.05</v>
      </c>
      <c r="O59" s="70">
        <v>293.84</v>
      </c>
      <c r="P59" s="70">
        <v>240.3</v>
      </c>
      <c r="Q59" s="70">
        <v>247.52</v>
      </c>
      <c r="R59" s="70">
        <v>271.46</v>
      </c>
      <c r="S59" s="70">
        <v>275.88</v>
      </c>
      <c r="T59" s="70" t="s">
        <v>583</v>
      </c>
      <c r="U59" s="70">
        <v>262.58</v>
      </c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</row>
    <row r="60">
      <c r="A60" s="26">
        <v>60.0</v>
      </c>
      <c r="B60" s="71" t="s">
        <v>40</v>
      </c>
      <c r="C60" s="70">
        <v>216.84</v>
      </c>
      <c r="D60" s="70">
        <v>376.82</v>
      </c>
      <c r="E60" s="70">
        <v>236.41</v>
      </c>
      <c r="F60" s="70">
        <v>237.55</v>
      </c>
      <c r="G60" s="70">
        <v>315.45</v>
      </c>
      <c r="H60" s="70">
        <v>312.46</v>
      </c>
      <c r="I60" s="70">
        <v>436.38</v>
      </c>
      <c r="J60" s="70">
        <v>423.94</v>
      </c>
      <c r="K60" s="70">
        <v>295.45</v>
      </c>
      <c r="L60" s="70">
        <v>281.63</v>
      </c>
      <c r="M60" s="70">
        <v>371.93</v>
      </c>
      <c r="N60" s="70">
        <v>307.42</v>
      </c>
      <c r="O60" s="70">
        <v>297.97</v>
      </c>
      <c r="P60" s="70">
        <v>243.63</v>
      </c>
      <c r="Q60" s="70">
        <v>250.94</v>
      </c>
      <c r="R60" s="70">
        <v>275.22</v>
      </c>
      <c r="S60" s="70">
        <v>279.63</v>
      </c>
      <c r="T60" s="70" t="s">
        <v>583</v>
      </c>
      <c r="U60" s="70">
        <v>265.91</v>
      </c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</row>
    <row r="61">
      <c r="A61" s="26">
        <v>61.0</v>
      </c>
      <c r="B61" s="71" t="s">
        <v>40</v>
      </c>
      <c r="C61" s="70">
        <v>219.74</v>
      </c>
      <c r="D61" s="70">
        <v>382.28</v>
      </c>
      <c r="E61" s="70">
        <v>239.54</v>
      </c>
      <c r="F61" s="70">
        <v>240.68</v>
      </c>
      <c r="G61" s="70">
        <v>319.91</v>
      </c>
      <c r="H61" s="70">
        <v>316.87</v>
      </c>
      <c r="I61" s="70">
        <v>442.84</v>
      </c>
      <c r="J61" s="70">
        <v>430.21</v>
      </c>
      <c r="K61" s="70">
        <v>299.63</v>
      </c>
      <c r="L61" s="70">
        <v>285.57</v>
      </c>
      <c r="M61" s="70">
        <v>377.29</v>
      </c>
      <c r="N61" s="70">
        <v>311.79</v>
      </c>
      <c r="O61" s="70">
        <v>302.1</v>
      </c>
      <c r="P61" s="70">
        <v>246.95</v>
      </c>
      <c r="Q61" s="70">
        <v>254.36</v>
      </c>
      <c r="R61" s="70">
        <v>278.97</v>
      </c>
      <c r="S61" s="70">
        <v>283.39</v>
      </c>
      <c r="T61" s="70" t="s">
        <v>583</v>
      </c>
      <c r="U61" s="70">
        <v>269.23</v>
      </c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</row>
    <row r="62">
      <c r="A62" s="26">
        <v>62.0</v>
      </c>
      <c r="B62" s="71" t="s">
        <v>40</v>
      </c>
      <c r="C62" s="70">
        <v>222.68</v>
      </c>
      <c r="D62" s="70">
        <v>387.74</v>
      </c>
      <c r="E62" s="70">
        <v>242.73</v>
      </c>
      <c r="F62" s="70">
        <v>243.87</v>
      </c>
      <c r="G62" s="70">
        <v>324.38</v>
      </c>
      <c r="H62" s="70">
        <v>321.29</v>
      </c>
      <c r="I62" s="70">
        <v>449.35</v>
      </c>
      <c r="J62" s="70">
        <v>436.48</v>
      </c>
      <c r="K62" s="70">
        <v>303.86</v>
      </c>
      <c r="L62" s="70">
        <v>289.56</v>
      </c>
      <c r="M62" s="70">
        <v>382.71</v>
      </c>
      <c r="N62" s="70">
        <v>316.16</v>
      </c>
      <c r="O62" s="70">
        <v>306.23</v>
      </c>
      <c r="P62" s="70">
        <v>250.28</v>
      </c>
      <c r="Q62" s="70">
        <v>257.78</v>
      </c>
      <c r="R62" s="70">
        <v>282.72</v>
      </c>
      <c r="S62" s="70">
        <v>287.23</v>
      </c>
      <c r="T62" s="70" t="s">
        <v>583</v>
      </c>
      <c r="U62" s="70">
        <v>272.56</v>
      </c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</row>
    <row r="63">
      <c r="A63" s="26">
        <v>63.0</v>
      </c>
      <c r="B63" s="71" t="s">
        <v>40</v>
      </c>
      <c r="C63" s="70">
        <v>225.58</v>
      </c>
      <c r="D63" s="70">
        <v>393.21</v>
      </c>
      <c r="E63" s="70">
        <v>245.86</v>
      </c>
      <c r="F63" s="70">
        <v>247.0</v>
      </c>
      <c r="G63" s="70">
        <v>328.8</v>
      </c>
      <c r="H63" s="70">
        <v>325.71</v>
      </c>
      <c r="I63" s="70">
        <v>455.81</v>
      </c>
      <c r="J63" s="70">
        <v>442.8</v>
      </c>
      <c r="K63" s="70">
        <v>308.04</v>
      </c>
      <c r="L63" s="70">
        <v>293.5</v>
      </c>
      <c r="M63" s="70">
        <v>388.12</v>
      </c>
      <c r="N63" s="70">
        <v>320.58</v>
      </c>
      <c r="O63" s="70">
        <v>310.37</v>
      </c>
      <c r="P63" s="70">
        <v>253.6</v>
      </c>
      <c r="Q63" s="70">
        <v>261.2</v>
      </c>
      <c r="R63" s="70">
        <v>286.47</v>
      </c>
      <c r="S63" s="70">
        <v>290.99</v>
      </c>
      <c r="T63" s="70" t="s">
        <v>583</v>
      </c>
      <c r="U63" s="70">
        <v>275.88</v>
      </c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</row>
    <row r="64">
      <c r="A64" s="26">
        <v>64.0</v>
      </c>
      <c r="B64" s="71" t="s">
        <v>40</v>
      </c>
      <c r="C64" s="70">
        <v>228.52</v>
      </c>
      <c r="D64" s="70">
        <v>398.67</v>
      </c>
      <c r="E64" s="70">
        <v>249.0</v>
      </c>
      <c r="F64" s="70">
        <v>250.14</v>
      </c>
      <c r="G64" s="70">
        <v>333.26</v>
      </c>
      <c r="H64" s="70">
        <v>330.13</v>
      </c>
      <c r="I64" s="70">
        <v>462.27</v>
      </c>
      <c r="J64" s="70">
        <v>449.07</v>
      </c>
      <c r="K64" s="70">
        <v>312.27</v>
      </c>
      <c r="L64" s="70">
        <v>297.49</v>
      </c>
      <c r="M64" s="70">
        <v>393.54</v>
      </c>
      <c r="N64" s="70">
        <v>324.95</v>
      </c>
      <c r="O64" s="70">
        <v>314.5</v>
      </c>
      <c r="P64" s="70">
        <v>256.88</v>
      </c>
      <c r="Q64" s="70">
        <v>264.62</v>
      </c>
      <c r="R64" s="70">
        <v>290.23</v>
      </c>
      <c r="S64" s="70">
        <v>294.74</v>
      </c>
      <c r="T64" s="70" t="s">
        <v>583</v>
      </c>
      <c r="U64" s="70">
        <v>279.21</v>
      </c>
      <c r="V64" s="70"/>
      <c r="W64" s="70"/>
      <c r="X64" s="70"/>
      <c r="Y64" s="70"/>
      <c r="Z64" s="70"/>
      <c r="AA64" s="70"/>
      <c r="AB64" s="70"/>
      <c r="AC64" s="70"/>
      <c r="AD64" s="70"/>
      <c r="AE64" s="70"/>
      <c r="AF64" s="70"/>
    </row>
    <row r="65">
      <c r="A65" s="26">
        <v>65.0</v>
      </c>
      <c r="B65" s="71" t="s">
        <v>40</v>
      </c>
      <c r="C65" s="70">
        <v>231.42</v>
      </c>
      <c r="D65" s="70">
        <v>404.13</v>
      </c>
      <c r="E65" s="70">
        <v>252.13</v>
      </c>
      <c r="F65" s="70">
        <v>253.32</v>
      </c>
      <c r="G65" s="70">
        <v>337.73</v>
      </c>
      <c r="H65" s="70">
        <v>334.54</v>
      </c>
      <c r="I65" s="70">
        <v>468.78</v>
      </c>
      <c r="J65" s="70">
        <v>455.38</v>
      </c>
      <c r="K65" s="70">
        <v>316.45</v>
      </c>
      <c r="L65" s="70">
        <v>301.44</v>
      </c>
      <c r="M65" s="70">
        <v>398.95</v>
      </c>
      <c r="N65" s="70">
        <v>329.32</v>
      </c>
      <c r="O65" s="70">
        <v>318.63</v>
      </c>
      <c r="P65" s="70">
        <v>260.21</v>
      </c>
      <c r="Q65" s="70">
        <v>268.04</v>
      </c>
      <c r="R65" s="70">
        <v>293.98</v>
      </c>
      <c r="S65" s="70">
        <v>298.44</v>
      </c>
      <c r="T65" s="70" t="s">
        <v>583</v>
      </c>
      <c r="U65" s="70">
        <v>282.53</v>
      </c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</row>
    <row r="66">
      <c r="A66" s="26">
        <v>66.0</v>
      </c>
      <c r="B66" s="71" t="s">
        <v>40</v>
      </c>
      <c r="C66" s="70">
        <v>234.32</v>
      </c>
      <c r="D66" s="70">
        <v>409.59</v>
      </c>
      <c r="E66" s="70">
        <v>255.27</v>
      </c>
      <c r="F66" s="70">
        <v>256.45</v>
      </c>
      <c r="G66" s="70">
        <v>342.19</v>
      </c>
      <c r="H66" s="70">
        <v>338.96</v>
      </c>
      <c r="I66" s="70">
        <v>475.24</v>
      </c>
      <c r="J66" s="70">
        <v>461.65</v>
      </c>
      <c r="K66" s="70">
        <v>320.67</v>
      </c>
      <c r="L66" s="70">
        <v>305.43</v>
      </c>
      <c r="M66" s="70">
        <v>404.32</v>
      </c>
      <c r="N66" s="70">
        <v>333.69</v>
      </c>
      <c r="O66" s="70">
        <v>322.76</v>
      </c>
      <c r="P66" s="70">
        <v>263.53</v>
      </c>
      <c r="Q66" s="70">
        <v>271.46</v>
      </c>
      <c r="R66" s="70">
        <v>297.73</v>
      </c>
      <c r="S66" s="70">
        <v>302.2</v>
      </c>
      <c r="T66" s="70" t="s">
        <v>583</v>
      </c>
      <c r="U66" s="70">
        <v>285.86</v>
      </c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</row>
    <row r="67">
      <c r="A67" s="26">
        <v>67.0</v>
      </c>
      <c r="B67" s="71" t="s">
        <v>40</v>
      </c>
      <c r="C67" s="70">
        <v>237.26</v>
      </c>
      <c r="D67" s="70">
        <v>415.06</v>
      </c>
      <c r="E67" s="70">
        <v>258.4</v>
      </c>
      <c r="F67" s="70">
        <v>259.64</v>
      </c>
      <c r="G67" s="70">
        <v>346.66</v>
      </c>
      <c r="H67" s="70">
        <v>343.38</v>
      </c>
      <c r="I67" s="70">
        <v>481.7</v>
      </c>
      <c r="J67" s="70">
        <v>467.92</v>
      </c>
      <c r="K67" s="70">
        <v>324.85</v>
      </c>
      <c r="L67" s="70">
        <v>309.37</v>
      </c>
      <c r="M67" s="70" t="s">
        <v>583</v>
      </c>
      <c r="N67" s="70" t="s">
        <v>583</v>
      </c>
      <c r="O67" s="70" t="s">
        <v>583</v>
      </c>
      <c r="P67" s="70" t="s">
        <v>583</v>
      </c>
      <c r="Q67" s="70">
        <v>274.88</v>
      </c>
      <c r="R67" s="70" t="s">
        <v>583</v>
      </c>
      <c r="S67" s="70" t="s">
        <v>583</v>
      </c>
      <c r="T67" s="70" t="s">
        <v>583</v>
      </c>
      <c r="U67" s="70" t="s">
        <v>583</v>
      </c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</row>
    <row r="68">
      <c r="A68" s="26">
        <v>68.0</v>
      </c>
      <c r="B68" s="71" t="s">
        <v>40</v>
      </c>
      <c r="C68" s="70">
        <v>240.16</v>
      </c>
      <c r="D68" s="70">
        <v>420.52</v>
      </c>
      <c r="E68" s="70">
        <v>261.54</v>
      </c>
      <c r="F68" s="70">
        <v>262.77</v>
      </c>
      <c r="G68" s="70">
        <v>351.12</v>
      </c>
      <c r="H68" s="70">
        <v>347.8</v>
      </c>
      <c r="I68" s="70">
        <v>488.16</v>
      </c>
      <c r="J68" s="70">
        <v>474.24</v>
      </c>
      <c r="K68" s="70">
        <v>329.08</v>
      </c>
      <c r="L68" s="70">
        <v>313.36</v>
      </c>
      <c r="M68" s="70" t="s">
        <v>583</v>
      </c>
      <c r="N68" s="70" t="s">
        <v>583</v>
      </c>
      <c r="O68" s="70" t="s">
        <v>583</v>
      </c>
      <c r="P68" s="70" t="s">
        <v>583</v>
      </c>
      <c r="Q68" s="70">
        <v>278.3</v>
      </c>
      <c r="R68" s="70" t="s">
        <v>583</v>
      </c>
      <c r="S68" s="70" t="s">
        <v>583</v>
      </c>
      <c r="T68" s="70" t="s">
        <v>583</v>
      </c>
      <c r="U68" s="70" t="s">
        <v>583</v>
      </c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</row>
    <row r="69">
      <c r="A69" s="26">
        <v>69.0</v>
      </c>
      <c r="B69" s="71" t="s">
        <v>40</v>
      </c>
      <c r="C69" s="70">
        <v>243.11</v>
      </c>
      <c r="D69" s="70">
        <v>425.98</v>
      </c>
      <c r="E69" s="70">
        <v>264.67</v>
      </c>
      <c r="F69" s="70">
        <v>265.91</v>
      </c>
      <c r="G69" s="70">
        <v>355.59</v>
      </c>
      <c r="H69" s="70">
        <v>352.21</v>
      </c>
      <c r="I69" s="70">
        <v>494.67</v>
      </c>
      <c r="J69" s="70">
        <v>480.51</v>
      </c>
      <c r="K69" s="70">
        <v>333.26</v>
      </c>
      <c r="L69" s="70">
        <v>317.3</v>
      </c>
      <c r="M69" s="70" t="s">
        <v>583</v>
      </c>
      <c r="N69" s="70" t="s">
        <v>583</v>
      </c>
      <c r="O69" s="70" t="s">
        <v>583</v>
      </c>
      <c r="P69" s="70" t="s">
        <v>583</v>
      </c>
      <c r="Q69" s="70">
        <v>281.72</v>
      </c>
      <c r="R69" s="70" t="s">
        <v>583</v>
      </c>
      <c r="S69" s="70" t="s">
        <v>583</v>
      </c>
      <c r="T69" s="70" t="s">
        <v>583</v>
      </c>
      <c r="U69" s="70" t="s">
        <v>583</v>
      </c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</row>
    <row r="70">
      <c r="A70" s="26">
        <v>70.0</v>
      </c>
      <c r="B70" s="71" t="s">
        <v>40</v>
      </c>
      <c r="C70" s="72">
        <v>246.0</v>
      </c>
      <c r="D70" s="72">
        <v>431.44</v>
      </c>
      <c r="E70" s="72">
        <v>267.81</v>
      </c>
      <c r="F70" s="72">
        <v>269.09</v>
      </c>
      <c r="G70" s="72">
        <v>360.05</v>
      </c>
      <c r="H70" s="72">
        <v>356.63</v>
      </c>
      <c r="I70" s="72">
        <v>501.13</v>
      </c>
      <c r="J70" s="72">
        <v>486.83</v>
      </c>
      <c r="K70" s="72">
        <v>337.49</v>
      </c>
      <c r="L70" s="72">
        <v>321.29</v>
      </c>
      <c r="M70" s="72" t="s">
        <v>583</v>
      </c>
      <c r="N70" s="72" t="s">
        <v>583</v>
      </c>
      <c r="O70" s="72" t="s">
        <v>583</v>
      </c>
      <c r="P70" s="72" t="s">
        <v>583</v>
      </c>
      <c r="Q70" s="72">
        <v>285.14</v>
      </c>
      <c r="R70" s="72" t="s">
        <v>583</v>
      </c>
      <c r="S70" s="72" t="s">
        <v>583</v>
      </c>
      <c r="T70" s="72" t="s">
        <v>583</v>
      </c>
      <c r="U70" s="72" t="s">
        <v>583</v>
      </c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</row>
    <row r="73">
      <c r="A73" s="24" t="s">
        <v>584</v>
      </c>
      <c r="B73" s="19" t="str">
        <f t="array" ref="B73">if('Calculator Georgia'!M23&gt;=1,index('Priority mail international'!B2:U70,'Calculator Georgia'!M23,'Calculator Georgia'!M26),"NA")</f>
        <v>NA</v>
      </c>
    </row>
    <row r="76">
      <c r="A76" s="12" t="s">
        <v>585</v>
      </c>
    </row>
    <row r="77">
      <c r="A77" s="12"/>
    </row>
    <row r="79">
      <c r="A79" s="12" t="s">
        <v>529</v>
      </c>
      <c r="D79" s="12" t="s">
        <v>530</v>
      </c>
      <c r="F79" s="3"/>
      <c r="G79" s="3"/>
      <c r="H79" s="12" t="s">
        <v>531</v>
      </c>
      <c r="L79" s="12" t="s">
        <v>532</v>
      </c>
    </row>
    <row r="80">
      <c r="A80" s="26" t="s">
        <v>15</v>
      </c>
      <c r="B80" s="26">
        <v>12.5</v>
      </c>
      <c r="D80" s="26" t="s">
        <v>15</v>
      </c>
      <c r="E80" s="26">
        <f>8+5/8</f>
        <v>8.625</v>
      </c>
      <c r="H80" s="26" t="s">
        <v>15</v>
      </c>
      <c r="I80" s="26">
        <f>11</f>
        <v>11</v>
      </c>
      <c r="J80" s="26">
        <f>13+5/8</f>
        <v>13.625</v>
      </c>
      <c r="L80" s="26" t="s">
        <v>15</v>
      </c>
      <c r="M80" s="26">
        <f>12+1/4</f>
        <v>12.25</v>
      </c>
      <c r="N80" s="26">
        <f>24+1/16</f>
        <v>24.0625</v>
      </c>
    </row>
    <row r="81">
      <c r="A81" s="26" t="s">
        <v>19</v>
      </c>
      <c r="B81" s="26">
        <v>2.0</v>
      </c>
      <c r="D81" s="26" t="s">
        <v>19</v>
      </c>
      <c r="E81" s="26">
        <f>1+5/8</f>
        <v>1.625</v>
      </c>
      <c r="H81" s="26" t="s">
        <v>19</v>
      </c>
      <c r="I81" s="26">
        <v>5.5</v>
      </c>
      <c r="J81" s="26">
        <f>3+3/8</f>
        <v>3.375</v>
      </c>
      <c r="L81" s="26" t="s">
        <v>19</v>
      </c>
      <c r="M81" s="26">
        <v>6.0</v>
      </c>
      <c r="N81" s="26">
        <f>3+1/8</f>
        <v>3.125</v>
      </c>
    </row>
    <row r="82">
      <c r="A82" s="26" t="s">
        <v>22</v>
      </c>
      <c r="B82" s="26">
        <v>9.5</v>
      </c>
      <c r="D82" s="26" t="s">
        <v>22</v>
      </c>
      <c r="E82" s="26">
        <f>5+3/8</f>
        <v>5.375</v>
      </c>
      <c r="H82" s="26" t="s">
        <v>22</v>
      </c>
      <c r="I82" s="26">
        <v>8.5</v>
      </c>
      <c r="J82" s="26">
        <f>11+7/8</f>
        <v>11.875</v>
      </c>
      <c r="L82" s="26" t="s">
        <v>22</v>
      </c>
      <c r="M82" s="26">
        <f>12+1/4</f>
        <v>12.25</v>
      </c>
      <c r="N82" s="26">
        <f>11+7/8</f>
        <v>11.875</v>
      </c>
    </row>
    <row r="83">
      <c r="A83" s="26" t="s">
        <v>519</v>
      </c>
      <c r="B83" s="26">
        <f>0.04*8+0.04*4.5</f>
        <v>0.5</v>
      </c>
      <c r="D83" s="26" t="s">
        <v>519</v>
      </c>
      <c r="E83" s="26">
        <f>0.06*8+0.06*4.5-0.7</f>
        <v>0.05</v>
      </c>
      <c r="H83" s="26" t="s">
        <v>519</v>
      </c>
      <c r="I83" s="26">
        <f>0.201*8+0.201*4.5-0.7</f>
        <v>1.8125</v>
      </c>
      <c r="L83" s="26" t="s">
        <v>519</v>
      </c>
      <c r="M83" s="26">
        <f>0.29*8+0.29*4.5-0.7</f>
        <v>2.925</v>
      </c>
    </row>
    <row r="85">
      <c r="A85" s="18" t="s">
        <v>533</v>
      </c>
      <c r="B85" s="86" t="str">
        <f t="array" ref="B85">if(and('Calculator Georgia'!$M$19&lt;=B80,'Calculator Georgia'!$M$20&lt;=B81,'Calculator Georgia'!$M$21&lt;=B82,'Calculator Georgia'!$M$26&lt;=8),index($B$88:$U$92,1,'Calculator Georgia'!$M$26)+B83,"NA")</f>
        <v>#VALUE!</v>
      </c>
      <c r="D85" s="18" t="s">
        <v>533</v>
      </c>
      <c r="E85" s="86">
        <f t="array" ref="E85">if(and('Calculator Georgia'!$M$19&lt;=E80,'Calculator Georgia'!$M$20&lt;=E81,'Calculator Georgia'!$M$21&lt;=E82,'Calculator Georgia'!$M$26&lt;=8),index($B$88:$U$92,2,'Calculator Georgia'!$M$26)+E83,"NA")</f>
        <v>36.7</v>
      </c>
      <c r="H85" s="18" t="s">
        <v>533</v>
      </c>
      <c r="I85" s="86">
        <f t="array" ref="I85">if(and('Calculator Georgia'!$M$19&lt;=I80,'Calculator Georgia'!$M$20&lt;=I81,'Calculator Georgia'!$M$21&lt;=I82,'Calculator Georgia'!$M$26&lt;=8),index($B$88:$U$92,3,'Calculator Georgia'!$M$26)+I83,"NA")</f>
        <v>79.4625</v>
      </c>
      <c r="J85" s="86"/>
      <c r="L85" s="18" t="s">
        <v>533</v>
      </c>
      <c r="M85" s="86" t="str">
        <f t="array" ref="M85">if(and('Calculator Georgia'!$M$19&lt;=M80,'Calculator Georgia'!$M$20&lt;=M81,'Calculator Georgia'!$M$21&lt;=M82,'Calculator Georgia'!$M$26&lt;=8),index($B$88:$U$92,4,'Calculator Georgia'!$M$26)+M83,"NA")</f>
        <v>#VALUE!</v>
      </c>
      <c r="N85" s="86"/>
    </row>
    <row r="87">
      <c r="B87" s="26">
        <v>1.0</v>
      </c>
      <c r="C87" s="26">
        <v>2.0</v>
      </c>
      <c r="D87" s="26">
        <v>3.0</v>
      </c>
      <c r="E87" s="26">
        <v>4.0</v>
      </c>
      <c r="F87" s="26">
        <v>5.0</v>
      </c>
      <c r="G87" s="26">
        <v>6.0</v>
      </c>
      <c r="H87" s="26">
        <v>7.0</v>
      </c>
      <c r="I87" s="26">
        <v>8.0</v>
      </c>
      <c r="J87" s="26">
        <v>9.0</v>
      </c>
      <c r="K87" s="26">
        <v>10.0</v>
      </c>
      <c r="L87" s="26">
        <v>11.0</v>
      </c>
      <c r="M87" s="26">
        <v>12.0</v>
      </c>
      <c r="N87" s="26">
        <v>13.0</v>
      </c>
      <c r="O87" s="26">
        <v>14.0</v>
      </c>
      <c r="P87" s="26">
        <v>15.0</v>
      </c>
      <c r="Q87" s="26">
        <v>16.0</v>
      </c>
      <c r="R87" s="26">
        <v>17.0</v>
      </c>
      <c r="S87" s="26">
        <v>18.0</v>
      </c>
      <c r="T87" s="26">
        <v>19.0</v>
      </c>
      <c r="U87" s="26">
        <v>20.0</v>
      </c>
    </row>
    <row r="88">
      <c r="A88" s="26" t="s">
        <v>586</v>
      </c>
      <c r="B88" s="26" t="s">
        <v>40</v>
      </c>
      <c r="C88" s="13">
        <v>32.05</v>
      </c>
      <c r="D88" s="13">
        <v>33.6</v>
      </c>
      <c r="E88" s="13">
        <v>35.6</v>
      </c>
      <c r="F88" s="13">
        <v>34.65</v>
      </c>
      <c r="G88" s="13">
        <v>36.65</v>
      </c>
      <c r="H88" s="13">
        <v>34.65</v>
      </c>
      <c r="I88" s="13">
        <v>35.6</v>
      </c>
      <c r="J88" s="26" t="s">
        <v>40</v>
      </c>
      <c r="K88" s="26" t="s">
        <v>40</v>
      </c>
      <c r="L88" s="26" t="s">
        <v>40</v>
      </c>
      <c r="M88" s="26" t="s">
        <v>40</v>
      </c>
      <c r="N88" s="26" t="s">
        <v>40</v>
      </c>
      <c r="O88" s="26" t="s">
        <v>40</v>
      </c>
      <c r="P88" s="26" t="s">
        <v>40</v>
      </c>
      <c r="Q88" s="26" t="s">
        <v>40</v>
      </c>
      <c r="R88" s="26" t="s">
        <v>40</v>
      </c>
      <c r="S88" s="26" t="s">
        <v>40</v>
      </c>
      <c r="T88" s="26" t="s">
        <v>40</v>
      </c>
      <c r="U88" s="26" t="s">
        <v>40</v>
      </c>
    </row>
    <row r="89">
      <c r="A89" s="26" t="s">
        <v>515</v>
      </c>
      <c r="B89" s="26" t="s">
        <v>40</v>
      </c>
      <c r="C89" s="26">
        <v>33.6</v>
      </c>
      <c r="D89" s="26">
        <v>34.65</v>
      </c>
      <c r="E89" s="26">
        <v>36.65</v>
      </c>
      <c r="F89" s="26">
        <v>35.6</v>
      </c>
      <c r="G89" s="26">
        <v>37.6</v>
      </c>
      <c r="H89" s="26">
        <v>35.6</v>
      </c>
      <c r="I89" s="26">
        <v>36.65</v>
      </c>
      <c r="J89" s="26" t="s">
        <v>40</v>
      </c>
      <c r="K89" s="26" t="s">
        <v>40</v>
      </c>
      <c r="L89" s="26" t="s">
        <v>40</v>
      </c>
      <c r="M89" s="26" t="s">
        <v>40</v>
      </c>
      <c r="N89" s="26" t="s">
        <v>40</v>
      </c>
      <c r="O89" s="26" t="s">
        <v>40</v>
      </c>
      <c r="P89" s="26" t="s">
        <v>40</v>
      </c>
      <c r="Q89" s="26" t="s">
        <v>40</v>
      </c>
      <c r="R89" s="26" t="s">
        <v>40</v>
      </c>
      <c r="S89" s="26" t="s">
        <v>40</v>
      </c>
      <c r="T89" s="26" t="s">
        <v>40</v>
      </c>
      <c r="U89" s="26" t="s">
        <v>40</v>
      </c>
    </row>
    <row r="90">
      <c r="A90" s="26" t="s">
        <v>516</v>
      </c>
      <c r="B90" s="26" t="s">
        <v>40</v>
      </c>
      <c r="C90" s="26">
        <v>72.15</v>
      </c>
      <c r="D90" s="26">
        <v>73.65</v>
      </c>
      <c r="E90" s="26">
        <v>71.6</v>
      </c>
      <c r="F90" s="26">
        <v>75.65</v>
      </c>
      <c r="G90" s="26">
        <v>82.1</v>
      </c>
      <c r="H90" s="26">
        <v>74.65</v>
      </c>
      <c r="I90" s="26">
        <v>77.65</v>
      </c>
      <c r="J90" s="26" t="s">
        <v>40</v>
      </c>
      <c r="K90" s="26" t="s">
        <v>40</v>
      </c>
      <c r="L90" s="26" t="s">
        <v>40</v>
      </c>
      <c r="M90" s="26" t="s">
        <v>40</v>
      </c>
      <c r="N90" s="26" t="s">
        <v>40</v>
      </c>
      <c r="O90" s="26" t="s">
        <v>40</v>
      </c>
      <c r="P90" s="26" t="s">
        <v>40</v>
      </c>
      <c r="Q90" s="26" t="s">
        <v>40</v>
      </c>
      <c r="R90" s="26" t="s">
        <v>40</v>
      </c>
      <c r="S90" s="26" t="s">
        <v>40</v>
      </c>
      <c r="T90" s="26" t="s">
        <v>40</v>
      </c>
      <c r="U90" s="26" t="s">
        <v>40</v>
      </c>
    </row>
    <row r="91">
      <c r="A91" s="26" t="s">
        <v>517</v>
      </c>
      <c r="B91" s="26" t="s">
        <v>40</v>
      </c>
      <c r="C91" s="26">
        <v>94.15</v>
      </c>
      <c r="D91" s="26">
        <v>96.15</v>
      </c>
      <c r="E91" s="26">
        <v>94.15</v>
      </c>
      <c r="F91" s="26">
        <v>98.2</v>
      </c>
      <c r="G91" s="26">
        <v>103.7</v>
      </c>
      <c r="H91" s="26">
        <v>97.25</v>
      </c>
      <c r="I91" s="26">
        <v>101.7</v>
      </c>
      <c r="J91" s="26" t="s">
        <v>40</v>
      </c>
      <c r="K91" s="26" t="s">
        <v>40</v>
      </c>
      <c r="L91" s="26" t="s">
        <v>40</v>
      </c>
      <c r="M91" s="26" t="s">
        <v>40</v>
      </c>
      <c r="N91" s="26" t="s">
        <v>40</v>
      </c>
      <c r="O91" s="26" t="s">
        <v>40</v>
      </c>
      <c r="P91" s="26" t="s">
        <v>40</v>
      </c>
      <c r="Q91" s="26" t="s">
        <v>40</v>
      </c>
      <c r="R91" s="26" t="s">
        <v>40</v>
      </c>
      <c r="S91" s="26" t="s">
        <v>40</v>
      </c>
      <c r="T91" s="26" t="s">
        <v>40</v>
      </c>
      <c r="U91" s="26" t="s">
        <v>40</v>
      </c>
    </row>
    <row r="92">
      <c r="A92" s="26" t="s">
        <v>40</v>
      </c>
      <c r="B92" s="26" t="s">
        <v>40</v>
      </c>
      <c r="C92" s="26" t="s">
        <v>40</v>
      </c>
      <c r="D92" s="26" t="s">
        <v>40</v>
      </c>
      <c r="E92" s="26" t="s">
        <v>40</v>
      </c>
      <c r="F92" s="26" t="s">
        <v>40</v>
      </c>
      <c r="G92" s="26" t="s">
        <v>40</v>
      </c>
      <c r="H92" s="26" t="s">
        <v>40</v>
      </c>
      <c r="I92" s="26" t="s">
        <v>40</v>
      </c>
      <c r="J92" s="26" t="s">
        <v>40</v>
      </c>
      <c r="K92" s="26" t="s">
        <v>40</v>
      </c>
      <c r="L92" s="26" t="s">
        <v>40</v>
      </c>
      <c r="M92" s="26" t="s">
        <v>40</v>
      </c>
      <c r="N92" s="26" t="s">
        <v>40</v>
      </c>
      <c r="O92" s="26" t="s">
        <v>40</v>
      </c>
      <c r="P92" s="26" t="s">
        <v>40</v>
      </c>
      <c r="Q92" s="26" t="s">
        <v>40</v>
      </c>
      <c r="R92" s="26" t="s">
        <v>40</v>
      </c>
      <c r="S92" s="26" t="s">
        <v>40</v>
      </c>
      <c r="T92" s="26" t="s">
        <v>40</v>
      </c>
      <c r="U92" s="26" t="s">
        <v>40</v>
      </c>
    </row>
    <row r="95">
      <c r="A95" s="31" t="str">
        <f>B85</f>
        <v>#VALUE!</v>
      </c>
      <c r="B95" s="26" t="s">
        <v>586</v>
      </c>
    </row>
    <row r="96">
      <c r="A96" s="31">
        <f>E85</f>
        <v>36.7</v>
      </c>
      <c r="B96" s="26" t="s">
        <v>515</v>
      </c>
    </row>
    <row r="97">
      <c r="A97" s="31">
        <f>I85</f>
        <v>79.4625</v>
      </c>
      <c r="B97" s="26" t="s">
        <v>516</v>
      </c>
    </row>
    <row r="98">
      <c r="A98" s="31" t="str">
        <f>M85</f>
        <v>#VALUE!</v>
      </c>
      <c r="B98" s="26" t="s">
        <v>517</v>
      </c>
    </row>
  </sheetData>
  <mergeCells count="4">
    <mergeCell ref="A79:B79"/>
    <mergeCell ref="D79:E79"/>
    <mergeCell ref="H79:J79"/>
    <mergeCell ref="L79:N7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07" t="s">
        <v>587</v>
      </c>
    </row>
    <row r="2">
      <c r="B2" s="106">
        <v>1.0</v>
      </c>
      <c r="C2" s="14">
        <v>1.3</v>
      </c>
      <c r="D2" s="14">
        <v>1.4</v>
      </c>
      <c r="E2" s="14">
        <v>1.5</v>
      </c>
      <c r="F2" s="14">
        <v>1.6</v>
      </c>
      <c r="G2" s="14">
        <v>1.7</v>
      </c>
      <c r="H2" s="14">
        <v>1.8</v>
      </c>
      <c r="K2" s="24" t="s">
        <v>584</v>
      </c>
      <c r="L2" s="19" t="str">
        <f t="array" ref="L2">if(and(('Calculator Georgia'!J19+'Calculator Georgia'!J21*2)&lt;=108,'Calculator Georgia'!J23&gt;=1),index('Priority mail Canada'!B3:B71,'Calculator Georgia'!J23,1),"NA")</f>
        <v>NA</v>
      </c>
    </row>
    <row r="3">
      <c r="A3" s="26">
        <v>2.0</v>
      </c>
      <c r="B3" s="70">
        <v>38.57</v>
      </c>
      <c r="C3" s="70">
        <v>39.95</v>
      </c>
      <c r="D3" s="70">
        <v>41.33</v>
      </c>
      <c r="E3" s="70">
        <v>42.7</v>
      </c>
      <c r="F3" s="70">
        <v>44.13</v>
      </c>
      <c r="G3" s="70">
        <v>45.51</v>
      </c>
      <c r="H3" s="70">
        <v>46.88</v>
      </c>
    </row>
    <row r="4">
      <c r="A4" s="26">
        <v>3.0</v>
      </c>
      <c r="B4" s="70">
        <v>41.37</v>
      </c>
      <c r="C4" s="70">
        <v>42.89</v>
      </c>
      <c r="D4" s="70">
        <v>44.41</v>
      </c>
      <c r="E4" s="70">
        <v>45.93</v>
      </c>
      <c r="F4" s="70">
        <v>47.45</v>
      </c>
      <c r="G4" s="70">
        <v>48.97</v>
      </c>
      <c r="H4" s="70">
        <v>50.49</v>
      </c>
    </row>
    <row r="5">
      <c r="A5" s="26">
        <v>4.0</v>
      </c>
      <c r="B5" s="70">
        <v>44.18</v>
      </c>
      <c r="C5" s="70">
        <v>45.84</v>
      </c>
      <c r="D5" s="70">
        <v>47.5</v>
      </c>
      <c r="E5" s="70">
        <v>49.16</v>
      </c>
      <c r="F5" s="70">
        <v>50.83</v>
      </c>
      <c r="G5" s="70">
        <v>52.49</v>
      </c>
      <c r="H5" s="70">
        <v>54.15</v>
      </c>
    </row>
    <row r="6">
      <c r="A6" s="26">
        <v>5.0</v>
      </c>
      <c r="B6" s="70">
        <v>46.98</v>
      </c>
      <c r="C6" s="70">
        <v>48.78</v>
      </c>
      <c r="D6" s="70">
        <v>50.59</v>
      </c>
      <c r="E6" s="70">
        <v>52.39</v>
      </c>
      <c r="F6" s="70">
        <v>54.15</v>
      </c>
      <c r="G6" s="70">
        <v>55.96</v>
      </c>
      <c r="H6" s="70">
        <v>57.76</v>
      </c>
    </row>
    <row r="7">
      <c r="A7" s="26">
        <v>6.0</v>
      </c>
      <c r="B7" s="70">
        <v>49.78</v>
      </c>
      <c r="C7" s="70">
        <v>51.73</v>
      </c>
      <c r="D7" s="70">
        <v>53.68</v>
      </c>
      <c r="E7" s="70">
        <v>55.58</v>
      </c>
      <c r="F7" s="70">
        <v>57.52</v>
      </c>
      <c r="G7" s="70">
        <v>59.47</v>
      </c>
      <c r="H7" s="70">
        <v>61.37</v>
      </c>
    </row>
    <row r="8">
      <c r="A8" s="26">
        <v>7.0</v>
      </c>
      <c r="B8" s="70">
        <v>52.58</v>
      </c>
      <c r="C8" s="70">
        <v>54.67</v>
      </c>
      <c r="D8" s="70">
        <v>56.76</v>
      </c>
      <c r="E8" s="70">
        <v>58.81</v>
      </c>
      <c r="F8" s="70">
        <v>60.9</v>
      </c>
      <c r="G8" s="70">
        <v>62.94</v>
      </c>
      <c r="H8" s="70">
        <v>65.03</v>
      </c>
    </row>
    <row r="9">
      <c r="A9" s="26">
        <v>8.0</v>
      </c>
      <c r="B9" s="70">
        <v>55.43</v>
      </c>
      <c r="C9" s="70">
        <v>57.62</v>
      </c>
      <c r="D9" s="70">
        <v>59.8</v>
      </c>
      <c r="E9" s="70">
        <v>62.04</v>
      </c>
      <c r="F9" s="70">
        <v>64.22</v>
      </c>
      <c r="G9" s="70">
        <v>66.45</v>
      </c>
      <c r="H9" s="70">
        <v>68.64</v>
      </c>
    </row>
    <row r="10">
      <c r="A10" s="26">
        <v>9.0</v>
      </c>
      <c r="B10" s="70">
        <v>58.24</v>
      </c>
      <c r="C10" s="70">
        <v>60.56</v>
      </c>
      <c r="D10" s="70">
        <v>62.89</v>
      </c>
      <c r="E10" s="70">
        <v>65.27</v>
      </c>
      <c r="F10" s="70">
        <v>67.59</v>
      </c>
      <c r="G10" s="70">
        <v>69.92</v>
      </c>
      <c r="H10" s="70">
        <v>72.25</v>
      </c>
    </row>
    <row r="11">
      <c r="A11" s="26">
        <v>10.0</v>
      </c>
      <c r="B11" s="70">
        <v>61.04</v>
      </c>
      <c r="C11" s="70">
        <v>63.51</v>
      </c>
      <c r="D11" s="70">
        <v>65.98</v>
      </c>
      <c r="E11" s="70">
        <v>68.45</v>
      </c>
      <c r="F11" s="70">
        <v>70.97</v>
      </c>
      <c r="G11" s="70">
        <v>73.44</v>
      </c>
      <c r="H11" s="70">
        <v>75.91</v>
      </c>
    </row>
    <row r="12">
      <c r="A12" s="26">
        <v>11.0</v>
      </c>
      <c r="B12" s="70">
        <v>63.84</v>
      </c>
      <c r="C12" s="70">
        <v>66.45</v>
      </c>
      <c r="D12" s="70">
        <v>69.07</v>
      </c>
      <c r="E12" s="70">
        <v>71.68</v>
      </c>
      <c r="F12" s="70">
        <v>74.29</v>
      </c>
      <c r="G12" s="70">
        <v>76.9</v>
      </c>
      <c r="H12" s="70">
        <v>79.52</v>
      </c>
    </row>
    <row r="13">
      <c r="A13" s="26">
        <v>12.0</v>
      </c>
      <c r="B13" s="70">
        <v>66.64</v>
      </c>
      <c r="C13" s="70">
        <v>69.4</v>
      </c>
      <c r="D13" s="70">
        <v>72.15</v>
      </c>
      <c r="E13" s="70">
        <v>74.91</v>
      </c>
      <c r="F13" s="70">
        <v>77.66</v>
      </c>
      <c r="G13" s="70">
        <v>80.42</v>
      </c>
      <c r="H13" s="70">
        <v>83.13</v>
      </c>
    </row>
    <row r="14">
      <c r="A14" s="26">
        <v>13.0</v>
      </c>
      <c r="B14" s="70">
        <v>69.45</v>
      </c>
      <c r="C14" s="70">
        <v>72.34</v>
      </c>
      <c r="D14" s="70">
        <v>75.24</v>
      </c>
      <c r="E14" s="70">
        <v>78.14</v>
      </c>
      <c r="F14" s="70">
        <v>80.99</v>
      </c>
      <c r="G14" s="70">
        <v>83.89</v>
      </c>
      <c r="H14" s="70">
        <v>86.78</v>
      </c>
    </row>
    <row r="15">
      <c r="A15" s="26">
        <v>14.0</v>
      </c>
      <c r="B15" s="70">
        <v>72.3</v>
      </c>
      <c r="C15" s="70">
        <v>75.29</v>
      </c>
      <c r="D15" s="70">
        <v>78.33</v>
      </c>
      <c r="E15" s="70">
        <v>81.32</v>
      </c>
      <c r="F15" s="70">
        <v>84.36</v>
      </c>
      <c r="G15" s="70">
        <v>87.4</v>
      </c>
      <c r="H15" s="70">
        <v>90.39</v>
      </c>
    </row>
    <row r="16">
      <c r="A16" s="26">
        <v>15.0</v>
      </c>
      <c r="B16" s="70">
        <v>75.1</v>
      </c>
      <c r="C16" s="70">
        <v>78.23</v>
      </c>
      <c r="D16" s="70">
        <v>81.42</v>
      </c>
      <c r="E16" s="70">
        <v>84.55</v>
      </c>
      <c r="F16" s="70">
        <v>87.73</v>
      </c>
      <c r="G16" s="70">
        <v>90.87</v>
      </c>
      <c r="H16" s="70">
        <v>94.0</v>
      </c>
    </row>
    <row r="17">
      <c r="A17" s="26">
        <v>16.0</v>
      </c>
      <c r="B17" s="70">
        <v>77.9</v>
      </c>
      <c r="C17" s="70">
        <v>81.18</v>
      </c>
      <c r="D17" s="70">
        <v>84.5</v>
      </c>
      <c r="E17" s="70">
        <v>87.78</v>
      </c>
      <c r="F17" s="70">
        <v>91.06</v>
      </c>
      <c r="G17" s="70">
        <v>94.34</v>
      </c>
      <c r="H17" s="70">
        <v>97.66</v>
      </c>
    </row>
    <row r="18">
      <c r="A18" s="26">
        <v>17.0</v>
      </c>
      <c r="B18" s="70">
        <v>80.7</v>
      </c>
      <c r="C18" s="70">
        <v>84.12</v>
      </c>
      <c r="D18" s="70">
        <v>87.54</v>
      </c>
      <c r="E18" s="70">
        <v>91.01</v>
      </c>
      <c r="F18" s="70">
        <v>94.43</v>
      </c>
      <c r="G18" s="70">
        <v>97.85</v>
      </c>
      <c r="H18" s="70">
        <v>101.27</v>
      </c>
    </row>
    <row r="19">
      <c r="A19" s="26">
        <v>18.0</v>
      </c>
      <c r="B19" s="70">
        <v>83.51</v>
      </c>
      <c r="C19" s="70">
        <v>87.07</v>
      </c>
      <c r="D19" s="70">
        <v>90.63</v>
      </c>
      <c r="E19" s="70">
        <v>94.19</v>
      </c>
      <c r="F19" s="70">
        <v>97.76</v>
      </c>
      <c r="G19" s="70">
        <v>101.32</v>
      </c>
      <c r="H19" s="70">
        <v>104.88</v>
      </c>
    </row>
    <row r="20">
      <c r="A20" s="26">
        <v>19.0</v>
      </c>
      <c r="B20" s="70">
        <v>86.31</v>
      </c>
      <c r="C20" s="70">
        <v>90.01</v>
      </c>
      <c r="D20" s="70">
        <v>93.72</v>
      </c>
      <c r="E20" s="70">
        <v>97.42</v>
      </c>
      <c r="F20" s="70">
        <v>101.13</v>
      </c>
      <c r="G20" s="70">
        <v>104.83</v>
      </c>
      <c r="H20" s="70">
        <v>108.54</v>
      </c>
    </row>
    <row r="21">
      <c r="A21" s="26">
        <v>20.0</v>
      </c>
      <c r="B21" s="70">
        <v>89.16</v>
      </c>
      <c r="C21" s="70">
        <v>92.96</v>
      </c>
      <c r="D21" s="70">
        <v>96.81</v>
      </c>
      <c r="E21" s="70">
        <v>100.65</v>
      </c>
      <c r="F21" s="70">
        <v>104.5</v>
      </c>
      <c r="G21" s="70">
        <v>108.3</v>
      </c>
      <c r="H21" s="70">
        <v>112.15</v>
      </c>
    </row>
    <row r="22">
      <c r="A22" s="26">
        <v>21.0</v>
      </c>
      <c r="B22" s="70">
        <v>91.96</v>
      </c>
      <c r="C22" s="70">
        <v>95.9</v>
      </c>
      <c r="D22" s="70">
        <v>99.89</v>
      </c>
      <c r="E22" s="70">
        <v>103.88</v>
      </c>
      <c r="F22" s="70">
        <v>107.83</v>
      </c>
      <c r="G22" s="70">
        <v>111.82</v>
      </c>
      <c r="H22" s="70">
        <v>115.76</v>
      </c>
    </row>
    <row r="23">
      <c r="A23" s="26">
        <v>22.0</v>
      </c>
      <c r="B23" s="70">
        <v>94.76</v>
      </c>
      <c r="C23" s="70">
        <v>98.85</v>
      </c>
      <c r="D23" s="70">
        <v>102.98</v>
      </c>
      <c r="E23" s="70">
        <v>107.07</v>
      </c>
      <c r="F23" s="70">
        <v>111.2</v>
      </c>
      <c r="G23" s="70">
        <v>115.28</v>
      </c>
      <c r="H23" s="70">
        <v>119.42</v>
      </c>
    </row>
    <row r="24">
      <c r="A24" s="26">
        <v>23.0</v>
      </c>
      <c r="B24" s="70">
        <v>97.57</v>
      </c>
      <c r="C24" s="70">
        <v>101.79</v>
      </c>
      <c r="D24" s="70">
        <v>106.07</v>
      </c>
      <c r="E24" s="70">
        <v>110.3</v>
      </c>
      <c r="F24" s="70">
        <v>114.52</v>
      </c>
      <c r="G24" s="70">
        <v>118.8</v>
      </c>
      <c r="H24" s="70">
        <v>123.03</v>
      </c>
    </row>
    <row r="25">
      <c r="A25" s="26">
        <v>24.0</v>
      </c>
      <c r="B25" s="70">
        <v>100.37</v>
      </c>
      <c r="C25" s="70">
        <v>104.74</v>
      </c>
      <c r="D25" s="70">
        <v>109.16</v>
      </c>
      <c r="E25" s="70">
        <v>113.53</v>
      </c>
      <c r="F25" s="70">
        <v>117.9</v>
      </c>
      <c r="G25" s="70">
        <v>122.27</v>
      </c>
      <c r="H25" s="70">
        <v>126.64</v>
      </c>
    </row>
    <row r="26">
      <c r="A26" s="26">
        <v>25.0</v>
      </c>
      <c r="B26" s="70">
        <v>103.17</v>
      </c>
      <c r="C26" s="70">
        <v>107.73</v>
      </c>
      <c r="D26" s="70">
        <v>112.24</v>
      </c>
      <c r="E26" s="70">
        <v>116.76</v>
      </c>
      <c r="F26" s="70">
        <v>121.27</v>
      </c>
      <c r="G26" s="70">
        <v>125.78</v>
      </c>
      <c r="H26" s="70">
        <v>130.29</v>
      </c>
    </row>
    <row r="27">
      <c r="A27" s="26">
        <v>26.0</v>
      </c>
      <c r="B27" s="70">
        <v>106.02</v>
      </c>
      <c r="C27" s="70">
        <v>110.68</v>
      </c>
      <c r="D27" s="70">
        <v>115.28</v>
      </c>
      <c r="E27" s="70">
        <v>119.94</v>
      </c>
      <c r="F27" s="70">
        <v>124.59</v>
      </c>
      <c r="G27" s="70">
        <v>129.25</v>
      </c>
      <c r="H27" s="70">
        <v>133.9</v>
      </c>
    </row>
    <row r="28">
      <c r="A28" s="26">
        <v>27.0</v>
      </c>
      <c r="B28" s="70">
        <v>108.82</v>
      </c>
      <c r="C28" s="70">
        <v>113.62</v>
      </c>
      <c r="D28" s="70">
        <v>118.37</v>
      </c>
      <c r="E28" s="70">
        <v>123.17</v>
      </c>
      <c r="F28" s="70">
        <v>127.97</v>
      </c>
      <c r="G28" s="70">
        <v>132.76</v>
      </c>
      <c r="H28" s="70">
        <v>137.51</v>
      </c>
    </row>
    <row r="29">
      <c r="A29" s="26">
        <v>28.0</v>
      </c>
      <c r="B29" s="70">
        <v>111.63</v>
      </c>
      <c r="C29" s="70">
        <v>116.57</v>
      </c>
      <c r="D29" s="70">
        <v>121.46</v>
      </c>
      <c r="E29" s="70">
        <v>126.4</v>
      </c>
      <c r="F29" s="70">
        <v>131.29</v>
      </c>
      <c r="G29" s="70">
        <v>136.23</v>
      </c>
      <c r="H29" s="70">
        <v>141.17</v>
      </c>
    </row>
    <row r="30">
      <c r="A30" s="26">
        <v>29.0</v>
      </c>
      <c r="B30" s="70">
        <v>114.43</v>
      </c>
      <c r="C30" s="70">
        <v>119.51</v>
      </c>
      <c r="D30" s="70">
        <v>124.55</v>
      </c>
      <c r="E30" s="70">
        <v>129.63</v>
      </c>
      <c r="F30" s="70">
        <v>134.66</v>
      </c>
      <c r="G30" s="70">
        <v>139.75</v>
      </c>
      <c r="H30" s="70">
        <v>144.78</v>
      </c>
    </row>
    <row r="31">
      <c r="A31" s="26">
        <v>30.0</v>
      </c>
      <c r="B31" s="70">
        <v>117.23</v>
      </c>
      <c r="C31" s="70">
        <v>122.46</v>
      </c>
      <c r="D31" s="70">
        <v>127.63</v>
      </c>
      <c r="E31" s="70">
        <v>132.81</v>
      </c>
      <c r="F31" s="70">
        <v>138.04</v>
      </c>
      <c r="G31" s="70">
        <v>143.21</v>
      </c>
      <c r="H31" s="70">
        <v>148.39</v>
      </c>
    </row>
    <row r="32">
      <c r="A32" s="26">
        <v>31.0</v>
      </c>
      <c r="B32" s="70">
        <v>120.03</v>
      </c>
      <c r="C32" s="70">
        <v>125.4</v>
      </c>
      <c r="D32" s="70">
        <v>130.72</v>
      </c>
      <c r="E32" s="70">
        <v>136.04</v>
      </c>
      <c r="F32" s="70">
        <v>141.36</v>
      </c>
      <c r="G32" s="70">
        <v>146.73</v>
      </c>
      <c r="H32" s="70">
        <v>152.05</v>
      </c>
    </row>
    <row r="33">
      <c r="A33" s="26">
        <v>32.0</v>
      </c>
      <c r="B33" s="70">
        <v>122.88</v>
      </c>
      <c r="C33" s="70">
        <v>128.35</v>
      </c>
      <c r="D33" s="70">
        <v>133.81</v>
      </c>
      <c r="E33" s="70">
        <v>139.27</v>
      </c>
      <c r="F33" s="70">
        <v>144.73</v>
      </c>
      <c r="G33" s="70">
        <v>150.2</v>
      </c>
      <c r="H33" s="70">
        <v>155.66</v>
      </c>
    </row>
    <row r="34">
      <c r="A34" s="26">
        <v>33.0</v>
      </c>
      <c r="B34" s="70">
        <v>125.69</v>
      </c>
      <c r="C34" s="70">
        <v>131.29</v>
      </c>
      <c r="D34" s="70">
        <v>136.9</v>
      </c>
      <c r="E34" s="70">
        <v>142.5</v>
      </c>
      <c r="F34" s="70">
        <v>148.11</v>
      </c>
      <c r="G34" s="70">
        <v>153.66</v>
      </c>
      <c r="H34" s="70">
        <v>159.27</v>
      </c>
    </row>
    <row r="35">
      <c r="A35" s="26">
        <v>34.0</v>
      </c>
      <c r="B35" s="70">
        <v>128.49</v>
      </c>
      <c r="C35" s="70">
        <v>134.24</v>
      </c>
      <c r="D35" s="70">
        <v>139.98</v>
      </c>
      <c r="E35" s="70">
        <v>145.68</v>
      </c>
      <c r="F35" s="70">
        <v>151.43</v>
      </c>
      <c r="G35" s="70">
        <v>157.18</v>
      </c>
      <c r="H35" s="70">
        <v>162.93</v>
      </c>
    </row>
    <row r="36">
      <c r="A36" s="26">
        <v>35.0</v>
      </c>
      <c r="B36" s="70">
        <v>131.29</v>
      </c>
      <c r="C36" s="70">
        <v>137.18</v>
      </c>
      <c r="D36" s="70">
        <v>143.02</v>
      </c>
      <c r="E36" s="70">
        <v>148.91</v>
      </c>
      <c r="F36" s="70">
        <v>154.8</v>
      </c>
      <c r="G36" s="70">
        <v>160.65</v>
      </c>
      <c r="H36" s="70">
        <v>166.54</v>
      </c>
    </row>
    <row r="37">
      <c r="A37" s="26">
        <v>36.0</v>
      </c>
      <c r="B37" s="70">
        <v>134.09</v>
      </c>
      <c r="C37" s="70">
        <v>140.13</v>
      </c>
      <c r="D37" s="70">
        <v>146.11</v>
      </c>
      <c r="E37" s="70">
        <v>152.14</v>
      </c>
      <c r="F37" s="70">
        <v>158.13</v>
      </c>
      <c r="G37" s="70">
        <v>164.16</v>
      </c>
      <c r="H37" s="70">
        <v>170.15</v>
      </c>
    </row>
    <row r="38">
      <c r="A38" s="26">
        <v>37.0</v>
      </c>
      <c r="B38" s="70">
        <v>136.9</v>
      </c>
      <c r="C38" s="70">
        <v>143.07</v>
      </c>
      <c r="D38" s="70">
        <v>149.2</v>
      </c>
      <c r="E38" s="70">
        <v>155.37</v>
      </c>
      <c r="F38" s="70">
        <v>161.5</v>
      </c>
      <c r="G38" s="70">
        <v>167.63</v>
      </c>
      <c r="H38" s="70">
        <v>173.8</v>
      </c>
    </row>
    <row r="39">
      <c r="A39" s="26">
        <v>38.0</v>
      </c>
      <c r="B39" s="70">
        <v>139.75</v>
      </c>
      <c r="C39" s="70">
        <v>146.02</v>
      </c>
      <c r="D39" s="70">
        <v>152.29</v>
      </c>
      <c r="E39" s="70">
        <v>158.56</v>
      </c>
      <c r="F39" s="70">
        <v>164.87</v>
      </c>
      <c r="G39" s="70">
        <v>171.14</v>
      </c>
      <c r="H39" s="70">
        <v>177.41</v>
      </c>
    </row>
    <row r="40">
      <c r="A40" s="26">
        <v>39.0</v>
      </c>
      <c r="B40" s="70">
        <v>142.55</v>
      </c>
      <c r="C40" s="70">
        <v>148.96</v>
      </c>
      <c r="D40" s="70">
        <v>155.37</v>
      </c>
      <c r="E40" s="70">
        <v>161.79</v>
      </c>
      <c r="F40" s="70">
        <v>168.2</v>
      </c>
      <c r="G40" s="70">
        <v>174.61</v>
      </c>
      <c r="H40" s="70">
        <v>181.02</v>
      </c>
    </row>
    <row r="41">
      <c r="A41" s="26">
        <v>40.0</v>
      </c>
      <c r="B41" s="70">
        <v>145.35</v>
      </c>
      <c r="C41" s="70">
        <v>151.91</v>
      </c>
      <c r="D41" s="70">
        <v>158.46</v>
      </c>
      <c r="E41" s="70">
        <v>165.02</v>
      </c>
      <c r="F41" s="70">
        <v>171.57</v>
      </c>
      <c r="G41" s="70">
        <v>178.13</v>
      </c>
      <c r="H41" s="70">
        <v>184.68</v>
      </c>
    </row>
    <row r="42">
      <c r="A42" s="26">
        <v>41.0</v>
      </c>
      <c r="B42" s="70">
        <v>148.15</v>
      </c>
      <c r="C42" s="70">
        <v>154.85</v>
      </c>
      <c r="D42" s="70">
        <v>161.55</v>
      </c>
      <c r="E42" s="70">
        <v>168.25</v>
      </c>
      <c r="F42" s="70">
        <v>174.9</v>
      </c>
      <c r="G42" s="70">
        <v>181.59</v>
      </c>
      <c r="H42" s="70">
        <v>188.29</v>
      </c>
    </row>
    <row r="43">
      <c r="A43" s="26">
        <v>42.0</v>
      </c>
      <c r="B43" s="70">
        <v>150.96</v>
      </c>
      <c r="C43" s="70">
        <v>157.8</v>
      </c>
      <c r="D43" s="70">
        <v>164.64</v>
      </c>
      <c r="E43" s="70">
        <v>171.43</v>
      </c>
      <c r="F43" s="70">
        <v>178.27</v>
      </c>
      <c r="G43" s="70">
        <v>185.11</v>
      </c>
      <c r="H43" s="70">
        <v>191.9</v>
      </c>
    </row>
    <row r="44">
      <c r="A44" s="26">
        <v>43.0</v>
      </c>
      <c r="B44" s="70">
        <v>153.76</v>
      </c>
      <c r="C44" s="70">
        <v>160.74</v>
      </c>
      <c r="D44" s="70">
        <v>167.72</v>
      </c>
      <c r="E44" s="70">
        <v>174.66</v>
      </c>
      <c r="F44" s="70">
        <v>181.64</v>
      </c>
      <c r="G44" s="70">
        <v>188.58</v>
      </c>
      <c r="H44" s="70">
        <v>195.56</v>
      </c>
    </row>
    <row r="45">
      <c r="A45" s="26">
        <v>44.0</v>
      </c>
      <c r="B45" s="70">
        <v>156.61</v>
      </c>
      <c r="C45" s="70">
        <v>163.69</v>
      </c>
      <c r="D45" s="70">
        <v>170.76</v>
      </c>
      <c r="E45" s="70">
        <v>177.89</v>
      </c>
      <c r="F45" s="70">
        <v>184.97</v>
      </c>
      <c r="G45" s="70">
        <v>192.09</v>
      </c>
      <c r="H45" s="70">
        <v>199.17</v>
      </c>
    </row>
    <row r="46">
      <c r="A46" s="26">
        <v>45.0</v>
      </c>
      <c r="B46" s="70">
        <v>159.41</v>
      </c>
      <c r="C46" s="70">
        <v>166.63</v>
      </c>
      <c r="D46" s="70">
        <v>173.85</v>
      </c>
      <c r="E46" s="70">
        <v>181.12</v>
      </c>
      <c r="F46" s="70">
        <v>188.34</v>
      </c>
      <c r="G46" s="70">
        <v>195.56</v>
      </c>
      <c r="H46" s="70">
        <v>202.78</v>
      </c>
    </row>
    <row r="47">
      <c r="A47" s="26">
        <v>46.0</v>
      </c>
      <c r="B47" s="70">
        <v>162.21</v>
      </c>
      <c r="C47" s="70">
        <v>169.58</v>
      </c>
      <c r="D47" s="70">
        <v>176.94</v>
      </c>
      <c r="E47" s="70">
        <v>184.3</v>
      </c>
      <c r="F47" s="70">
        <v>191.66</v>
      </c>
      <c r="G47" s="70">
        <v>199.07</v>
      </c>
      <c r="H47" s="70">
        <v>206.44</v>
      </c>
    </row>
    <row r="48">
      <c r="A48" s="26">
        <v>47.0</v>
      </c>
      <c r="B48" s="70">
        <v>165.02</v>
      </c>
      <c r="C48" s="70">
        <v>172.52</v>
      </c>
      <c r="D48" s="70">
        <v>180.03</v>
      </c>
      <c r="E48" s="70">
        <v>187.53</v>
      </c>
      <c r="F48" s="70">
        <v>195.04</v>
      </c>
      <c r="G48" s="70">
        <v>202.54</v>
      </c>
      <c r="H48" s="70">
        <v>210.05</v>
      </c>
    </row>
    <row r="49">
      <c r="A49" s="26">
        <v>48.0</v>
      </c>
      <c r="B49" s="70">
        <v>167.82</v>
      </c>
      <c r="C49" s="70">
        <v>175.47</v>
      </c>
      <c r="D49" s="70">
        <v>183.11</v>
      </c>
      <c r="E49" s="70">
        <v>190.76</v>
      </c>
      <c r="F49" s="70">
        <v>198.41</v>
      </c>
      <c r="G49" s="70">
        <v>206.06</v>
      </c>
      <c r="H49" s="70">
        <v>213.66</v>
      </c>
    </row>
    <row r="50">
      <c r="A50" s="26">
        <v>49.0</v>
      </c>
      <c r="B50" s="70">
        <v>170.62</v>
      </c>
      <c r="C50" s="70">
        <v>178.41</v>
      </c>
      <c r="D50" s="70">
        <v>186.2</v>
      </c>
      <c r="E50" s="70">
        <v>193.99</v>
      </c>
      <c r="F50" s="70">
        <v>201.73</v>
      </c>
      <c r="G50" s="70">
        <v>209.52</v>
      </c>
      <c r="H50" s="70">
        <v>217.31</v>
      </c>
    </row>
    <row r="51">
      <c r="A51" s="26">
        <v>50.0</v>
      </c>
      <c r="B51" s="70">
        <v>173.47</v>
      </c>
      <c r="C51" s="70">
        <v>181.36</v>
      </c>
      <c r="D51" s="70">
        <v>189.29</v>
      </c>
      <c r="E51" s="70">
        <v>197.17</v>
      </c>
      <c r="F51" s="70">
        <v>205.11</v>
      </c>
      <c r="G51" s="70">
        <v>212.99</v>
      </c>
      <c r="H51" s="70">
        <v>220.92</v>
      </c>
    </row>
    <row r="52">
      <c r="A52" s="26">
        <v>51.0</v>
      </c>
      <c r="B52" s="70">
        <v>176.27</v>
      </c>
      <c r="C52" s="70">
        <v>184.3</v>
      </c>
      <c r="D52" s="70">
        <v>192.38</v>
      </c>
      <c r="E52" s="70">
        <v>200.4</v>
      </c>
      <c r="F52" s="70">
        <v>208.48</v>
      </c>
      <c r="G52" s="70">
        <v>216.51</v>
      </c>
      <c r="H52" s="70">
        <v>224.53</v>
      </c>
    </row>
    <row r="53">
      <c r="A53" s="26">
        <v>52.0</v>
      </c>
      <c r="B53" s="70">
        <v>179.08</v>
      </c>
      <c r="C53" s="70">
        <v>187.25</v>
      </c>
      <c r="D53" s="70">
        <v>195.46</v>
      </c>
      <c r="E53" s="70">
        <v>203.63</v>
      </c>
      <c r="F53" s="70">
        <v>211.8</v>
      </c>
      <c r="G53" s="70">
        <v>219.97</v>
      </c>
      <c r="H53" s="70">
        <v>228.19</v>
      </c>
    </row>
    <row r="54">
      <c r="A54" s="26">
        <v>53.0</v>
      </c>
      <c r="B54" s="70">
        <v>181.88</v>
      </c>
      <c r="C54" s="70">
        <v>190.19</v>
      </c>
      <c r="D54" s="70">
        <v>198.5</v>
      </c>
      <c r="E54" s="70">
        <v>206.86</v>
      </c>
      <c r="F54" s="70">
        <v>215.18</v>
      </c>
      <c r="G54" s="70">
        <v>223.49</v>
      </c>
      <c r="H54" s="70">
        <v>231.8</v>
      </c>
    </row>
    <row r="55">
      <c r="A55" s="26">
        <v>54.0</v>
      </c>
      <c r="B55" s="70">
        <v>184.68</v>
      </c>
      <c r="C55" s="70">
        <v>193.14</v>
      </c>
      <c r="D55" s="70">
        <v>201.59</v>
      </c>
      <c r="E55" s="70">
        <v>210.05</v>
      </c>
      <c r="F55" s="70">
        <v>218.5</v>
      </c>
      <c r="G55" s="70">
        <v>226.96</v>
      </c>
      <c r="H55" s="70">
        <v>235.41</v>
      </c>
    </row>
    <row r="56">
      <c r="A56" s="26">
        <v>55.0</v>
      </c>
      <c r="B56" s="70">
        <v>187.48</v>
      </c>
      <c r="C56" s="70">
        <v>196.08</v>
      </c>
      <c r="D56" s="70">
        <v>204.68</v>
      </c>
      <c r="E56" s="70">
        <v>213.28</v>
      </c>
      <c r="F56" s="70">
        <v>221.87</v>
      </c>
      <c r="G56" s="70">
        <v>230.47</v>
      </c>
      <c r="H56" s="70">
        <v>239.07</v>
      </c>
    </row>
    <row r="57">
      <c r="A57" s="26">
        <v>56.0</v>
      </c>
      <c r="B57" s="70">
        <v>190.33</v>
      </c>
      <c r="C57" s="70">
        <v>199.03</v>
      </c>
      <c r="D57" s="70">
        <v>207.77</v>
      </c>
      <c r="E57" s="70">
        <v>216.51</v>
      </c>
      <c r="F57" s="70">
        <v>225.25</v>
      </c>
      <c r="G57" s="70">
        <v>233.94</v>
      </c>
      <c r="H57" s="70">
        <v>242.68</v>
      </c>
    </row>
    <row r="58">
      <c r="A58" s="26">
        <v>57.0</v>
      </c>
      <c r="B58" s="70">
        <v>193.14</v>
      </c>
      <c r="C58" s="70">
        <v>201.97</v>
      </c>
      <c r="D58" s="70">
        <v>210.85</v>
      </c>
      <c r="E58" s="70">
        <v>219.74</v>
      </c>
      <c r="F58" s="70">
        <v>228.57</v>
      </c>
      <c r="G58" s="70">
        <v>237.45</v>
      </c>
      <c r="H58" s="70">
        <v>246.29</v>
      </c>
    </row>
    <row r="59">
      <c r="A59" s="26">
        <v>58.0</v>
      </c>
      <c r="B59" s="70">
        <v>195.94</v>
      </c>
      <c r="C59" s="70">
        <v>204.92</v>
      </c>
      <c r="D59" s="70">
        <v>213.94</v>
      </c>
      <c r="E59" s="70">
        <v>222.92</v>
      </c>
      <c r="F59" s="70">
        <v>231.94</v>
      </c>
      <c r="G59" s="70">
        <v>240.92</v>
      </c>
      <c r="H59" s="70">
        <v>249.95</v>
      </c>
    </row>
    <row r="60">
      <c r="A60" s="26">
        <v>59.0</v>
      </c>
      <c r="B60" s="70">
        <v>198.74</v>
      </c>
      <c r="C60" s="70">
        <v>207.86</v>
      </c>
      <c r="D60" s="70">
        <v>217.03</v>
      </c>
      <c r="E60" s="70">
        <v>226.15</v>
      </c>
      <c r="F60" s="70">
        <v>235.27</v>
      </c>
      <c r="G60" s="70">
        <v>244.44</v>
      </c>
      <c r="H60" s="70">
        <v>253.56</v>
      </c>
    </row>
    <row r="61">
      <c r="A61" s="26">
        <v>60.0</v>
      </c>
      <c r="B61" s="70">
        <v>201.54</v>
      </c>
      <c r="C61" s="70">
        <v>210.81</v>
      </c>
      <c r="D61" s="70">
        <v>220.12</v>
      </c>
      <c r="E61" s="70">
        <v>229.38</v>
      </c>
      <c r="F61" s="70">
        <v>238.64</v>
      </c>
      <c r="G61" s="70">
        <v>247.9</v>
      </c>
      <c r="H61" s="70">
        <v>257.17</v>
      </c>
    </row>
    <row r="62">
      <c r="A62" s="26">
        <v>61.0</v>
      </c>
      <c r="B62" s="70">
        <v>204.35</v>
      </c>
      <c r="C62" s="70">
        <v>213.8</v>
      </c>
      <c r="D62" s="70">
        <v>223.2</v>
      </c>
      <c r="E62" s="70">
        <v>232.61</v>
      </c>
      <c r="F62" s="70">
        <v>242.01</v>
      </c>
      <c r="G62" s="70">
        <v>251.42</v>
      </c>
      <c r="H62" s="70">
        <v>260.82</v>
      </c>
    </row>
    <row r="63">
      <c r="A63" s="26">
        <v>62.0</v>
      </c>
      <c r="B63" s="70">
        <v>207.2</v>
      </c>
      <c r="C63" s="70">
        <v>216.74</v>
      </c>
      <c r="D63" s="70">
        <v>226.24</v>
      </c>
      <c r="E63" s="70">
        <v>235.79</v>
      </c>
      <c r="F63" s="70">
        <v>245.34</v>
      </c>
      <c r="G63" s="70">
        <v>254.89</v>
      </c>
      <c r="H63" s="70">
        <v>264.43</v>
      </c>
    </row>
    <row r="64">
      <c r="A64" s="26">
        <v>63.0</v>
      </c>
      <c r="B64" s="70">
        <v>210.0</v>
      </c>
      <c r="C64" s="70">
        <v>219.69</v>
      </c>
      <c r="D64" s="70">
        <v>229.33</v>
      </c>
      <c r="E64" s="70">
        <v>239.02</v>
      </c>
      <c r="F64" s="70">
        <v>248.71</v>
      </c>
      <c r="G64" s="70">
        <v>258.4</v>
      </c>
      <c r="H64" s="70">
        <v>268.04</v>
      </c>
    </row>
    <row r="65">
      <c r="A65" s="26">
        <v>64.0</v>
      </c>
      <c r="B65" s="70">
        <v>212.8</v>
      </c>
      <c r="C65" s="70">
        <v>222.63</v>
      </c>
      <c r="D65" s="70">
        <v>232.42</v>
      </c>
      <c r="E65" s="70">
        <v>242.25</v>
      </c>
      <c r="F65" s="70">
        <v>252.04</v>
      </c>
      <c r="G65" s="70">
        <v>261.87</v>
      </c>
      <c r="H65" s="70">
        <v>271.7</v>
      </c>
    </row>
    <row r="66">
      <c r="A66" s="26">
        <v>65.0</v>
      </c>
      <c r="B66" s="70">
        <v>215.6</v>
      </c>
      <c r="C66" s="70">
        <v>225.58</v>
      </c>
      <c r="D66" s="70">
        <v>235.51</v>
      </c>
      <c r="E66" s="70">
        <v>245.48</v>
      </c>
      <c r="F66" s="70">
        <v>255.41</v>
      </c>
      <c r="G66" s="70">
        <v>265.38</v>
      </c>
      <c r="H66" s="70">
        <v>275.31</v>
      </c>
    </row>
    <row r="67">
      <c r="A67" s="26">
        <v>66.0</v>
      </c>
      <c r="B67" s="70">
        <v>218.41</v>
      </c>
      <c r="C67" s="70">
        <v>228.52</v>
      </c>
      <c r="D67" s="70">
        <v>238.59</v>
      </c>
      <c r="E67" s="70">
        <v>248.66</v>
      </c>
      <c r="F67" s="70">
        <v>258.78</v>
      </c>
      <c r="G67" s="70">
        <v>268.85</v>
      </c>
      <c r="H67" s="70">
        <v>280.77</v>
      </c>
    </row>
    <row r="68">
      <c r="A68" s="26">
        <v>67.0</v>
      </c>
      <c r="B68" s="70">
        <v>67.0</v>
      </c>
      <c r="C68" s="70" t="s">
        <v>583</v>
      </c>
      <c r="D68" s="70" t="s">
        <v>583</v>
      </c>
      <c r="E68" s="70" t="s">
        <v>583</v>
      </c>
      <c r="F68" s="70" t="s">
        <v>583</v>
      </c>
      <c r="G68" s="70" t="s">
        <v>583</v>
      </c>
      <c r="H68" s="70" t="s">
        <v>583</v>
      </c>
      <c r="I68" s="70" t="s">
        <v>583</v>
      </c>
    </row>
    <row r="69">
      <c r="A69" s="26">
        <v>68.0</v>
      </c>
      <c r="B69" s="70">
        <v>68.0</v>
      </c>
      <c r="C69" s="70" t="s">
        <v>583</v>
      </c>
      <c r="D69" s="70" t="s">
        <v>583</v>
      </c>
      <c r="E69" s="70" t="s">
        <v>583</v>
      </c>
      <c r="F69" s="70" t="s">
        <v>583</v>
      </c>
      <c r="G69" s="70" t="s">
        <v>583</v>
      </c>
      <c r="H69" s="70" t="s">
        <v>583</v>
      </c>
      <c r="I69" s="70" t="s">
        <v>583</v>
      </c>
    </row>
    <row r="70">
      <c r="A70" s="26">
        <v>69.0</v>
      </c>
      <c r="B70" s="70">
        <v>69.0</v>
      </c>
      <c r="C70" s="70" t="s">
        <v>583</v>
      </c>
      <c r="D70" s="70" t="s">
        <v>583</v>
      </c>
      <c r="E70" s="70" t="s">
        <v>583</v>
      </c>
      <c r="F70" s="70" t="s">
        <v>583</v>
      </c>
      <c r="G70" s="70" t="s">
        <v>583</v>
      </c>
      <c r="H70" s="70" t="s">
        <v>583</v>
      </c>
      <c r="I70" s="70" t="s">
        <v>583</v>
      </c>
    </row>
    <row r="71">
      <c r="A71" s="26">
        <v>70.0</v>
      </c>
      <c r="B71" s="72">
        <v>70.0</v>
      </c>
      <c r="C71" s="72" t="s">
        <v>583</v>
      </c>
      <c r="D71" s="72" t="s">
        <v>583</v>
      </c>
      <c r="E71" s="72" t="s">
        <v>583</v>
      </c>
      <c r="F71" s="72" t="s">
        <v>583</v>
      </c>
      <c r="G71" s="72" t="s">
        <v>583</v>
      </c>
      <c r="H71" s="72" t="s">
        <v>583</v>
      </c>
      <c r="I71" s="72" t="s">
        <v>583</v>
      </c>
    </row>
    <row r="73">
      <c r="A73" s="12" t="s">
        <v>588</v>
      </c>
    </row>
    <row r="75">
      <c r="A75" s="12" t="s">
        <v>529</v>
      </c>
      <c r="D75" s="12" t="s">
        <v>530</v>
      </c>
      <c r="F75" s="3"/>
      <c r="G75" s="3"/>
      <c r="H75" s="12" t="s">
        <v>531</v>
      </c>
      <c r="L75" s="12" t="s">
        <v>532</v>
      </c>
    </row>
    <row r="76">
      <c r="A76" s="26" t="s">
        <v>15</v>
      </c>
      <c r="B76" s="26">
        <v>12.5</v>
      </c>
      <c r="D76" s="26" t="s">
        <v>15</v>
      </c>
      <c r="E76" s="26">
        <f>8+5/8</f>
        <v>8.625</v>
      </c>
      <c r="H76" s="26" t="s">
        <v>15</v>
      </c>
      <c r="I76" s="26">
        <f>11</f>
        <v>11</v>
      </c>
      <c r="J76" s="26">
        <f>13+5/8</f>
        <v>13.625</v>
      </c>
      <c r="L76" s="26" t="s">
        <v>15</v>
      </c>
      <c r="M76" s="26">
        <f>12+1/4</f>
        <v>12.25</v>
      </c>
      <c r="N76" s="26">
        <f>24+1/16</f>
        <v>24.0625</v>
      </c>
    </row>
    <row r="77">
      <c r="A77" s="26" t="s">
        <v>19</v>
      </c>
      <c r="B77" s="26">
        <v>2.0</v>
      </c>
      <c r="D77" s="26" t="s">
        <v>19</v>
      </c>
      <c r="E77" s="26">
        <f>1+5/8</f>
        <v>1.625</v>
      </c>
      <c r="H77" s="26" t="s">
        <v>19</v>
      </c>
      <c r="I77" s="26">
        <v>5.5</v>
      </c>
      <c r="J77" s="26">
        <f>3+3/8</f>
        <v>3.375</v>
      </c>
      <c r="L77" s="26" t="s">
        <v>19</v>
      </c>
      <c r="M77" s="26">
        <v>6.0</v>
      </c>
      <c r="N77" s="26">
        <f>3+1/8</f>
        <v>3.125</v>
      </c>
    </row>
    <row r="78">
      <c r="A78" s="26" t="s">
        <v>22</v>
      </c>
      <c r="B78" s="26">
        <v>9.5</v>
      </c>
      <c r="D78" s="26" t="s">
        <v>22</v>
      </c>
      <c r="E78" s="26">
        <f>5+3/8</f>
        <v>5.375</v>
      </c>
      <c r="H78" s="26" t="s">
        <v>22</v>
      </c>
      <c r="I78" s="26">
        <v>8.5</v>
      </c>
      <c r="J78" s="26">
        <f>11+7/8</f>
        <v>11.875</v>
      </c>
      <c r="L78" s="26" t="s">
        <v>22</v>
      </c>
      <c r="M78" s="26">
        <f>12+1/4</f>
        <v>12.25</v>
      </c>
      <c r="N78" s="26">
        <f>11+7/8</f>
        <v>11.875</v>
      </c>
    </row>
    <row r="79">
      <c r="A79" s="26" t="s">
        <v>519</v>
      </c>
      <c r="B79" s="26">
        <f>0.04*8+0.04*4.5</f>
        <v>0.5</v>
      </c>
      <c r="D79" s="26" t="s">
        <v>519</v>
      </c>
      <c r="E79" s="26">
        <f>0.06*8+0.06*4.5-0.7</f>
        <v>0.05</v>
      </c>
      <c r="H79" s="26" t="s">
        <v>519</v>
      </c>
      <c r="I79" s="26">
        <f>0.201*8+0.201*4.5-0.7</f>
        <v>1.8125</v>
      </c>
      <c r="L79" s="26" t="s">
        <v>519</v>
      </c>
      <c r="M79" s="26">
        <f>0.29*8+0.29*4.5-0.7</f>
        <v>2.925</v>
      </c>
    </row>
    <row r="81">
      <c r="A81" s="18" t="s">
        <v>533</v>
      </c>
      <c r="B81" s="86" t="str">
        <f>if(and('Calculator Georgia'!$J$23&lt;=4,'Calculator Georgia'!$J$19&lt;=B76,'Calculator Georgia'!$J$20&lt;=B77,'Calculator Georgia'!$J$21&lt;=B78),27.1+B79,"NA")</f>
        <v>NA</v>
      </c>
      <c r="D81" s="18" t="s">
        <v>533</v>
      </c>
      <c r="E81" s="86" t="str">
        <f>if(and('Calculator Georgia'!$J$23&lt;=4,'Calculator Georgia'!$J$19&lt;=E76,'Calculator Georgia'!$J$20&lt;=E77,'Calculator Georgia'!$J$21&lt;=E78),28.1+E79,"NA")</f>
        <v>NA</v>
      </c>
      <c r="H81" s="18" t="s">
        <v>533</v>
      </c>
      <c r="I81" s="108" t="str">
        <f>if(or(and('Calculator Georgia'!$J$23&lt;=20,'Calculator Georgia'!$J$19&lt;=I76,'Calculator Georgia'!$J$20&lt;=I77,'Calculator Georgia'!$J$21&lt;=I78),and('Calculator Georgia'!$J$23&lt;=4,'Calculator Georgia'!$J$19&lt;=J76,'Calculator Georgia'!$J$20&lt;=J77,'Calculator Georgia'!$J$21&lt;=J78)),51.9+I79,"NA")</f>
        <v>NA</v>
      </c>
      <c r="J81" s="86"/>
      <c r="L81" s="18" t="s">
        <v>533</v>
      </c>
      <c r="M81" s="108" t="str">
        <f>if(or(and('Calculator Georgia'!$J$23&lt;=20,'Calculator Georgia'!$J$19&lt;=M76,'Calculator Georgia'!$J$20&lt;=M77,'Calculator Georgia'!$J$21&lt;=M78),and('Calculator Georgia'!$J$23&lt;=20,'Calculator Georgia'!$J$19&lt;=N76,'Calculator Georgia'!$J$20&lt;=N77,'Calculator Georgia'!$J$21&lt;=N78)),67.5+M79,"NA")</f>
        <v>NA</v>
      </c>
      <c r="N81" s="86"/>
    </row>
    <row r="85">
      <c r="A85" s="95" t="str">
        <f>B81</f>
        <v>NA</v>
      </c>
      <c r="B85" s="109" t="s">
        <v>586</v>
      </c>
    </row>
    <row r="86">
      <c r="A86" s="95" t="str">
        <f>E81</f>
        <v>NA</v>
      </c>
      <c r="B86" s="109" t="s">
        <v>515</v>
      </c>
    </row>
    <row r="87">
      <c r="A87" s="110" t="str">
        <f>I81</f>
        <v>NA</v>
      </c>
      <c r="B87" s="109" t="s">
        <v>516</v>
      </c>
    </row>
    <row r="88">
      <c r="A88" s="110" t="str">
        <f>M81</f>
        <v>NA</v>
      </c>
      <c r="B88" s="109" t="s">
        <v>517</v>
      </c>
    </row>
  </sheetData>
  <mergeCells count="5">
    <mergeCell ref="B1:H1"/>
    <mergeCell ref="A75:B75"/>
    <mergeCell ref="D75:E75"/>
    <mergeCell ref="H75:J75"/>
    <mergeCell ref="L75:N7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8.29"/>
    <col customWidth="1" min="12" max="12" width="19.29"/>
    <col customWidth="1" min="13" max="13" width="20.0"/>
  </cols>
  <sheetData>
    <row r="1">
      <c r="A1" s="3" t="s">
        <v>589</v>
      </c>
      <c r="L1" s="26" t="s">
        <v>590</v>
      </c>
      <c r="M1" s="26" t="s">
        <v>591</v>
      </c>
      <c r="O1" s="24" t="s">
        <v>520</v>
      </c>
    </row>
    <row r="2">
      <c r="A2" s="71" t="s">
        <v>592</v>
      </c>
      <c r="B2" s="111">
        <v>1.0</v>
      </c>
      <c r="C2" s="111">
        <v>2.0</v>
      </c>
      <c r="D2" s="111">
        <v>3.0</v>
      </c>
      <c r="E2" s="111">
        <v>4.0</v>
      </c>
      <c r="F2" s="111">
        <v>5.0</v>
      </c>
      <c r="G2" s="111">
        <v>6.0</v>
      </c>
      <c r="H2" s="111">
        <v>7.0</v>
      </c>
      <c r="I2" s="111">
        <v>8.0</v>
      </c>
      <c r="J2" s="111">
        <v>9.0</v>
      </c>
      <c r="L2" s="26">
        <v>0.0</v>
      </c>
      <c r="M2" s="26">
        <v>22.0</v>
      </c>
      <c r="O2" s="19" t="b">
        <f t="array" ref="O2">if(and('Calculator Georgia'!F19&lt;=M2,'Calculator Georgia'!F20&lt;=M3,'Calculator Georgia'!F21&lt;=M4,'Calculator Georgia'!F24&lt;=15.999),index(B3:J17,'Calculator Georgia'!F24,'Calculator Georgia'!F25),False)</f>
        <v>0</v>
      </c>
    </row>
    <row r="3">
      <c r="A3" s="70">
        <v>2.0</v>
      </c>
      <c r="B3" s="70">
        <v>3.01</v>
      </c>
      <c r="C3" s="70">
        <v>3.01</v>
      </c>
      <c r="D3" s="70">
        <v>3.03</v>
      </c>
      <c r="E3" s="70">
        <v>3.06</v>
      </c>
      <c r="F3" s="70">
        <v>3.12</v>
      </c>
      <c r="G3" s="70">
        <v>3.22</v>
      </c>
      <c r="H3" s="70">
        <v>3.35</v>
      </c>
      <c r="I3" s="70">
        <v>3.49</v>
      </c>
      <c r="J3" s="70">
        <v>3.49</v>
      </c>
      <c r="L3" s="26">
        <v>0.0</v>
      </c>
      <c r="M3" s="26">
        <v>15.0</v>
      </c>
    </row>
    <row r="4">
      <c r="A4" s="70">
        <v>3.0</v>
      </c>
      <c r="B4" s="70">
        <v>3.01</v>
      </c>
      <c r="C4" s="70">
        <v>3.01</v>
      </c>
      <c r="D4" s="70">
        <v>3.03</v>
      </c>
      <c r="E4" s="70">
        <v>3.06</v>
      </c>
      <c r="F4" s="70">
        <v>3.12</v>
      </c>
      <c r="G4" s="70">
        <v>3.22</v>
      </c>
      <c r="H4" s="70">
        <v>3.35</v>
      </c>
      <c r="I4" s="70">
        <v>3.49</v>
      </c>
      <c r="J4" s="70">
        <v>3.49</v>
      </c>
      <c r="L4" s="26">
        <v>0.0</v>
      </c>
      <c r="M4" s="26">
        <v>18.0</v>
      </c>
    </row>
    <row r="5">
      <c r="A5" s="70">
        <v>4.0</v>
      </c>
      <c r="B5" s="70">
        <v>3.01</v>
      </c>
      <c r="C5" s="70">
        <v>3.01</v>
      </c>
      <c r="D5" s="70">
        <v>3.03</v>
      </c>
      <c r="E5" s="70">
        <v>3.06</v>
      </c>
      <c r="F5" s="70">
        <v>3.12</v>
      </c>
      <c r="G5" s="70">
        <v>3.22</v>
      </c>
      <c r="H5" s="70">
        <v>3.35</v>
      </c>
      <c r="I5" s="70">
        <v>3.49</v>
      </c>
      <c r="J5" s="70">
        <v>3.49</v>
      </c>
    </row>
    <row r="6">
      <c r="A6" s="70">
        <v>5.0</v>
      </c>
      <c r="B6" s="70">
        <v>3.46</v>
      </c>
      <c r="C6" s="70">
        <v>3.46</v>
      </c>
      <c r="D6" s="70">
        <v>3.49</v>
      </c>
      <c r="E6" s="70">
        <v>3.51</v>
      </c>
      <c r="F6" s="70">
        <v>3.57</v>
      </c>
      <c r="G6" s="70">
        <v>3.58</v>
      </c>
      <c r="H6" s="70">
        <v>3.69</v>
      </c>
      <c r="I6" s="70">
        <v>3.85</v>
      </c>
      <c r="J6" s="70">
        <v>3.85</v>
      </c>
    </row>
    <row r="7">
      <c r="A7" s="70">
        <v>6.0</v>
      </c>
      <c r="B7" s="70">
        <v>3.46</v>
      </c>
      <c r="C7" s="70">
        <v>3.46</v>
      </c>
      <c r="D7" s="70">
        <v>3.49</v>
      </c>
      <c r="E7" s="70">
        <v>3.51</v>
      </c>
      <c r="F7" s="70">
        <v>3.57</v>
      </c>
      <c r="G7" s="70">
        <v>3.58</v>
      </c>
      <c r="H7" s="70">
        <v>3.69</v>
      </c>
      <c r="I7" s="70">
        <v>3.85</v>
      </c>
      <c r="J7" s="70">
        <v>3.85</v>
      </c>
    </row>
    <row r="8">
      <c r="A8" s="70">
        <v>7.0</v>
      </c>
      <c r="B8" s="70">
        <v>3.46</v>
      </c>
      <c r="C8" s="70">
        <v>3.46</v>
      </c>
      <c r="D8" s="70">
        <v>3.49</v>
      </c>
      <c r="E8" s="70">
        <v>3.51</v>
      </c>
      <c r="F8" s="70">
        <v>3.57</v>
      </c>
      <c r="G8" s="70">
        <v>3.58</v>
      </c>
      <c r="H8" s="70">
        <v>3.69</v>
      </c>
      <c r="I8" s="70">
        <v>3.85</v>
      </c>
      <c r="J8" s="70">
        <v>3.85</v>
      </c>
    </row>
    <row r="9">
      <c r="A9" s="70">
        <v>8.0</v>
      </c>
      <c r="B9" s="70">
        <v>3.46</v>
      </c>
      <c r="C9" s="70">
        <v>3.46</v>
      </c>
      <c r="D9" s="70">
        <v>3.49</v>
      </c>
      <c r="E9" s="70">
        <v>3.51</v>
      </c>
      <c r="F9" s="70">
        <v>3.57</v>
      </c>
      <c r="G9" s="70">
        <v>3.58</v>
      </c>
      <c r="H9" s="70">
        <v>3.69</v>
      </c>
      <c r="I9" s="70">
        <v>3.85</v>
      </c>
      <c r="J9" s="70">
        <v>3.85</v>
      </c>
    </row>
    <row r="10">
      <c r="A10" s="70">
        <v>9.0</v>
      </c>
      <c r="B10" s="70">
        <v>4.04</v>
      </c>
      <c r="C10" s="70">
        <v>4.04</v>
      </c>
      <c r="D10" s="70">
        <v>4.09</v>
      </c>
      <c r="E10" s="70">
        <v>4.12</v>
      </c>
      <c r="F10" s="70">
        <v>4.2</v>
      </c>
      <c r="G10" s="70">
        <v>4.38</v>
      </c>
      <c r="H10" s="70">
        <v>4.53</v>
      </c>
      <c r="I10" s="70">
        <v>4.68</v>
      </c>
      <c r="J10" s="70">
        <v>4.68</v>
      </c>
    </row>
    <row r="11">
      <c r="A11" s="70">
        <v>10.0</v>
      </c>
      <c r="B11" s="70">
        <v>4.04</v>
      </c>
      <c r="C11" s="70">
        <v>4.04</v>
      </c>
      <c r="D11" s="70">
        <v>4.09</v>
      </c>
      <c r="E11" s="70">
        <v>4.12</v>
      </c>
      <c r="F11" s="70">
        <v>4.2</v>
      </c>
      <c r="G11" s="70">
        <v>4.38</v>
      </c>
      <c r="H11" s="70">
        <v>4.53</v>
      </c>
      <c r="I11" s="70">
        <v>4.68</v>
      </c>
      <c r="J11" s="70">
        <v>4.68</v>
      </c>
    </row>
    <row r="12">
      <c r="A12" s="70">
        <v>11.0</v>
      </c>
      <c r="B12" s="70">
        <v>4.04</v>
      </c>
      <c r="C12" s="70">
        <v>4.04</v>
      </c>
      <c r="D12" s="70">
        <v>4.09</v>
      </c>
      <c r="E12" s="70">
        <v>4.12</v>
      </c>
      <c r="F12" s="70">
        <v>4.2</v>
      </c>
      <c r="G12" s="70">
        <v>4.38</v>
      </c>
      <c r="H12" s="70">
        <v>4.53</v>
      </c>
      <c r="I12" s="70">
        <v>4.68</v>
      </c>
      <c r="J12" s="70">
        <v>4.68</v>
      </c>
    </row>
    <row r="13">
      <c r="A13" s="70">
        <v>12.0</v>
      </c>
      <c r="B13" s="70">
        <v>4.04</v>
      </c>
      <c r="C13" s="70">
        <v>4.04</v>
      </c>
      <c r="D13" s="70">
        <v>4.09</v>
      </c>
      <c r="E13" s="70">
        <v>4.12</v>
      </c>
      <c r="F13" s="70">
        <v>4.2</v>
      </c>
      <c r="G13" s="70">
        <v>4.38</v>
      </c>
      <c r="H13" s="70">
        <v>4.53</v>
      </c>
      <c r="I13" s="70">
        <v>4.68</v>
      </c>
      <c r="J13" s="70">
        <v>4.68</v>
      </c>
    </row>
    <row r="14">
      <c r="A14" s="70">
        <v>13.0</v>
      </c>
      <c r="B14" s="70">
        <v>5.19</v>
      </c>
      <c r="C14" s="70">
        <v>5.19</v>
      </c>
      <c r="D14" s="70">
        <v>5.23</v>
      </c>
      <c r="E14" s="70">
        <v>5.27</v>
      </c>
      <c r="F14" s="70">
        <v>5.42</v>
      </c>
      <c r="G14" s="70">
        <v>5.66</v>
      </c>
      <c r="H14" s="70">
        <v>5.81</v>
      </c>
      <c r="I14" s="70">
        <v>5.98</v>
      </c>
      <c r="J14" s="70">
        <v>5.98</v>
      </c>
    </row>
    <row r="15">
      <c r="A15" s="70">
        <v>14.0</v>
      </c>
      <c r="B15" s="70">
        <v>5.19</v>
      </c>
      <c r="C15" s="70">
        <v>5.19</v>
      </c>
      <c r="D15" s="70">
        <v>5.23</v>
      </c>
      <c r="E15" s="70">
        <v>5.27</v>
      </c>
      <c r="F15" s="70">
        <v>5.42</v>
      </c>
      <c r="G15" s="70">
        <v>5.66</v>
      </c>
      <c r="H15" s="70">
        <v>5.81</v>
      </c>
      <c r="I15" s="70">
        <v>5.98</v>
      </c>
      <c r="J15" s="70">
        <v>5.98</v>
      </c>
    </row>
    <row r="16">
      <c r="A16" s="70">
        <v>15.0</v>
      </c>
      <c r="B16" s="70">
        <v>5.19</v>
      </c>
      <c r="C16" s="70">
        <v>5.19</v>
      </c>
      <c r="D16" s="70">
        <v>5.23</v>
      </c>
      <c r="E16" s="70">
        <v>5.27</v>
      </c>
      <c r="F16" s="70">
        <v>5.42</v>
      </c>
      <c r="G16" s="70">
        <v>5.66</v>
      </c>
      <c r="H16" s="70">
        <v>5.81</v>
      </c>
      <c r="I16" s="70">
        <v>5.98</v>
      </c>
      <c r="J16" s="70">
        <v>5.98</v>
      </c>
    </row>
    <row r="17">
      <c r="A17" s="72">
        <v>15.999</v>
      </c>
      <c r="B17" s="72">
        <v>5.19</v>
      </c>
      <c r="C17" s="72">
        <v>5.19</v>
      </c>
      <c r="D17" s="72">
        <v>5.23</v>
      </c>
      <c r="E17" s="72">
        <v>5.27</v>
      </c>
      <c r="F17" s="72">
        <v>5.42</v>
      </c>
      <c r="G17" s="72">
        <v>5.66</v>
      </c>
      <c r="H17" s="72">
        <v>5.81</v>
      </c>
      <c r="I17" s="72">
        <v>5.98</v>
      </c>
      <c r="J17" s="72">
        <v>5.98</v>
      </c>
    </row>
    <row r="23">
      <c r="A23" s="3" t="s">
        <v>593</v>
      </c>
      <c r="L23" s="26" t="s">
        <v>590</v>
      </c>
      <c r="M23" s="26" t="s">
        <v>591</v>
      </c>
      <c r="O23" s="24" t="s">
        <v>520</v>
      </c>
    </row>
    <row r="24">
      <c r="A24" s="90" t="s">
        <v>594</v>
      </c>
      <c r="B24" s="111">
        <v>1.0</v>
      </c>
      <c r="C24" s="111">
        <v>2.0</v>
      </c>
      <c r="D24" s="111">
        <v>3.0</v>
      </c>
      <c r="E24" s="111">
        <v>4.0</v>
      </c>
      <c r="F24" s="111">
        <v>5.0</v>
      </c>
      <c r="G24" s="111">
        <v>6.0</v>
      </c>
      <c r="H24" s="111">
        <v>7.0</v>
      </c>
      <c r="I24" s="111">
        <v>8.0</v>
      </c>
      <c r="J24" s="111">
        <v>9.0</v>
      </c>
      <c r="L24" s="26">
        <v>0.0</v>
      </c>
      <c r="M24" s="31">
        <f>15</f>
        <v>15</v>
      </c>
      <c r="O24" s="19" t="b">
        <f t="array" ref="O24">if(and(or('Calculator Georgia'!F19&gt;=L24,'Calculator Georgia'!F20&gt;=L25,'Calculator Georgia'!F21&gt;=L26),'Calculator Georgia'!F19&lt;=M24,'Calculator Georgia'!F20&lt;=M25,'Calculator Georgia'!F21&lt;=M26,'Calculator Georgia'!F24&lt;=13),index(B25:J36,'Calculator Georgia'!F24,'Calculator Georgia'!F25),False)</f>
        <v>0</v>
      </c>
    </row>
    <row r="25">
      <c r="A25" s="70">
        <v>2.0</v>
      </c>
      <c r="B25" s="70">
        <v>1.2</v>
      </c>
      <c r="C25" s="70">
        <v>1.2</v>
      </c>
      <c r="D25" s="70">
        <v>1.2</v>
      </c>
      <c r="E25" s="70">
        <v>1.2</v>
      </c>
      <c r="F25" s="70">
        <v>1.2</v>
      </c>
      <c r="G25" s="70">
        <v>1.2</v>
      </c>
      <c r="H25" s="70">
        <v>1.2</v>
      </c>
      <c r="I25" s="70">
        <v>1.2</v>
      </c>
      <c r="J25" s="70">
        <v>1.2</v>
      </c>
      <c r="L25" s="26">
        <v>0.0</v>
      </c>
      <c r="M25" s="26">
        <v>0.75</v>
      </c>
    </row>
    <row r="26">
      <c r="A26" s="70">
        <v>3.0</v>
      </c>
      <c r="B26" s="70">
        <v>1.4</v>
      </c>
      <c r="C26" s="70">
        <v>1.4</v>
      </c>
      <c r="D26" s="70">
        <v>1.4</v>
      </c>
      <c r="E26" s="70">
        <v>1.4</v>
      </c>
      <c r="F26" s="70">
        <v>1.4</v>
      </c>
      <c r="G26" s="70">
        <v>1.4</v>
      </c>
      <c r="H26" s="70">
        <v>1.4</v>
      </c>
      <c r="I26" s="70">
        <v>1.4</v>
      </c>
      <c r="J26" s="70">
        <v>1.4</v>
      </c>
      <c r="L26" s="26">
        <v>0.0</v>
      </c>
      <c r="M26" s="26">
        <v>12.0</v>
      </c>
    </row>
    <row r="27">
      <c r="A27" s="70">
        <v>4.0</v>
      </c>
      <c r="B27" s="70">
        <v>1.6</v>
      </c>
      <c r="C27" s="70">
        <v>1.6</v>
      </c>
      <c r="D27" s="70">
        <v>1.6</v>
      </c>
      <c r="E27" s="70">
        <v>1.6</v>
      </c>
      <c r="F27" s="70">
        <v>1.6</v>
      </c>
      <c r="G27" s="70">
        <v>1.6</v>
      </c>
      <c r="H27" s="70">
        <v>1.6</v>
      </c>
      <c r="I27" s="70">
        <v>1.6</v>
      </c>
      <c r="J27" s="70">
        <v>1.6</v>
      </c>
    </row>
    <row r="28">
      <c r="A28" s="70">
        <v>5.0</v>
      </c>
      <c r="B28" s="70">
        <v>1.8</v>
      </c>
      <c r="C28" s="70">
        <v>1.8</v>
      </c>
      <c r="D28" s="70">
        <v>1.8</v>
      </c>
      <c r="E28" s="70">
        <v>1.8</v>
      </c>
      <c r="F28" s="70">
        <v>1.8</v>
      </c>
      <c r="G28" s="70">
        <v>1.8</v>
      </c>
      <c r="H28" s="70">
        <v>1.8</v>
      </c>
      <c r="I28" s="70">
        <v>1.8</v>
      </c>
      <c r="J28" s="70">
        <v>1.8</v>
      </c>
    </row>
    <row r="29">
      <c r="A29" s="70">
        <v>6.0</v>
      </c>
      <c r="B29" s="70">
        <v>2.0</v>
      </c>
      <c r="C29" s="70">
        <v>2.0</v>
      </c>
      <c r="D29" s="70">
        <v>2.0</v>
      </c>
      <c r="E29" s="70">
        <v>2.0</v>
      </c>
      <c r="F29" s="70">
        <v>2.0</v>
      </c>
      <c r="G29" s="70">
        <v>2.0</v>
      </c>
      <c r="H29" s="70">
        <v>2.0</v>
      </c>
      <c r="I29" s="70">
        <v>2.0</v>
      </c>
      <c r="J29" s="70">
        <v>2.0</v>
      </c>
    </row>
    <row r="30">
      <c r="A30" s="70">
        <v>7.0</v>
      </c>
      <c r="B30" s="70">
        <v>2.2</v>
      </c>
      <c r="C30" s="70">
        <v>2.2</v>
      </c>
      <c r="D30" s="70">
        <v>2.2</v>
      </c>
      <c r="E30" s="70">
        <v>2.2</v>
      </c>
      <c r="F30" s="70">
        <v>2.2</v>
      </c>
      <c r="G30" s="70">
        <v>2.2</v>
      </c>
      <c r="H30" s="70">
        <v>2.2</v>
      </c>
      <c r="I30" s="70">
        <v>2.2</v>
      </c>
      <c r="J30" s="70">
        <v>2.2</v>
      </c>
    </row>
    <row r="31">
      <c r="A31" s="70">
        <v>8.0</v>
      </c>
      <c r="B31" s="70">
        <v>2.4</v>
      </c>
      <c r="C31" s="70">
        <v>2.4</v>
      </c>
      <c r="D31" s="70">
        <v>2.4</v>
      </c>
      <c r="E31" s="70">
        <v>2.4</v>
      </c>
      <c r="F31" s="70">
        <v>2.4</v>
      </c>
      <c r="G31" s="70">
        <v>2.4</v>
      </c>
      <c r="H31" s="70">
        <v>2.4</v>
      </c>
      <c r="I31" s="70">
        <v>2.4</v>
      </c>
      <c r="J31" s="70">
        <v>2.4</v>
      </c>
    </row>
    <row r="32">
      <c r="A32" s="70">
        <v>9.0</v>
      </c>
      <c r="B32" s="70">
        <v>2.6</v>
      </c>
      <c r="C32" s="70">
        <v>2.6</v>
      </c>
      <c r="D32" s="70">
        <v>2.6</v>
      </c>
      <c r="E32" s="70">
        <v>2.6</v>
      </c>
      <c r="F32" s="70">
        <v>2.6</v>
      </c>
      <c r="G32" s="70">
        <v>2.6</v>
      </c>
      <c r="H32" s="70">
        <v>2.6</v>
      </c>
      <c r="I32" s="70">
        <v>2.6</v>
      </c>
      <c r="J32" s="70">
        <v>2.6</v>
      </c>
    </row>
    <row r="33">
      <c r="A33" s="70">
        <v>10.0</v>
      </c>
      <c r="B33" s="70">
        <v>2.8</v>
      </c>
      <c r="C33" s="70">
        <v>2.8</v>
      </c>
      <c r="D33" s="70">
        <v>2.8</v>
      </c>
      <c r="E33" s="70">
        <v>2.8</v>
      </c>
      <c r="F33" s="70">
        <v>2.8</v>
      </c>
      <c r="G33" s="70">
        <v>2.8</v>
      </c>
      <c r="H33" s="70">
        <v>2.8</v>
      </c>
      <c r="I33" s="70">
        <v>2.8</v>
      </c>
      <c r="J33" s="70">
        <v>2.8</v>
      </c>
    </row>
    <row r="34">
      <c r="A34" s="70">
        <v>11.0</v>
      </c>
      <c r="B34" s="70">
        <v>3.0</v>
      </c>
      <c r="C34" s="70">
        <v>3.0</v>
      </c>
      <c r="D34" s="70">
        <v>3.0</v>
      </c>
      <c r="E34" s="70">
        <v>3.0</v>
      </c>
      <c r="F34" s="70">
        <v>3.0</v>
      </c>
      <c r="G34" s="70">
        <v>3.0</v>
      </c>
      <c r="H34" s="70">
        <v>3.0</v>
      </c>
      <c r="I34" s="70">
        <v>3.0</v>
      </c>
      <c r="J34" s="70">
        <v>3.0</v>
      </c>
    </row>
    <row r="35">
      <c r="A35" s="72">
        <v>12.0</v>
      </c>
      <c r="B35" s="72">
        <v>3.2</v>
      </c>
      <c r="C35" s="72">
        <v>3.2</v>
      </c>
      <c r="D35" s="72">
        <v>3.2</v>
      </c>
      <c r="E35" s="72">
        <v>3.2</v>
      </c>
      <c r="F35" s="72">
        <v>3.2</v>
      </c>
      <c r="G35" s="72">
        <v>3.2</v>
      </c>
      <c r="H35" s="72">
        <v>3.2</v>
      </c>
      <c r="I35" s="72">
        <v>3.2</v>
      </c>
      <c r="J35" s="72">
        <v>3.2</v>
      </c>
    </row>
    <row r="36">
      <c r="A36" s="70">
        <v>13.0</v>
      </c>
      <c r="B36" s="70">
        <v>3.4</v>
      </c>
      <c r="C36" s="70">
        <v>3.4</v>
      </c>
      <c r="D36" s="70">
        <v>3.4</v>
      </c>
      <c r="E36" s="70">
        <v>3.4</v>
      </c>
      <c r="F36" s="70">
        <v>3.4</v>
      </c>
      <c r="G36" s="70">
        <v>3.4</v>
      </c>
      <c r="H36" s="70">
        <v>3.4</v>
      </c>
      <c r="I36" s="70">
        <v>3.4</v>
      </c>
      <c r="J36" s="70">
        <v>3.4</v>
      </c>
    </row>
    <row r="41">
      <c r="A41" s="95" t="b">
        <f>O2</f>
        <v>0</v>
      </c>
      <c r="B41" s="109" t="s">
        <v>595</v>
      </c>
    </row>
    <row r="42">
      <c r="A42" s="95" t="b">
        <f>O24</f>
        <v>0</v>
      </c>
      <c r="B42" s="109" t="s">
        <v>596</v>
      </c>
    </row>
  </sheetData>
  <mergeCells count="2">
    <mergeCell ref="A1:J1"/>
    <mergeCell ref="A23:J2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0" t="s">
        <v>594</v>
      </c>
      <c r="B1" s="111">
        <v>1.0</v>
      </c>
      <c r="C1" s="111">
        <v>2.0</v>
      </c>
      <c r="D1" s="111">
        <v>3.0</v>
      </c>
      <c r="E1" s="111">
        <v>4.0</v>
      </c>
      <c r="F1" s="111">
        <v>5.0</v>
      </c>
      <c r="G1" s="111">
        <v>6.0</v>
      </c>
      <c r="H1" s="111">
        <v>7.0</v>
      </c>
      <c r="I1" s="111">
        <v>8.0</v>
      </c>
      <c r="J1" s="111">
        <v>9.0</v>
      </c>
    </row>
    <row r="2">
      <c r="A2" s="112">
        <v>0.056699</v>
      </c>
      <c r="B2" s="70">
        <v>1.2</v>
      </c>
      <c r="C2" s="70">
        <v>1.2</v>
      </c>
      <c r="D2" s="70">
        <v>1.2</v>
      </c>
      <c r="E2" s="70">
        <v>1.2</v>
      </c>
      <c r="F2" s="70">
        <v>1.2</v>
      </c>
      <c r="G2" s="70">
        <v>1.2</v>
      </c>
      <c r="H2" s="70">
        <v>1.2</v>
      </c>
      <c r="I2" s="70">
        <v>1.2</v>
      </c>
      <c r="J2" s="70">
        <v>1.2</v>
      </c>
      <c r="K2" s="32"/>
    </row>
    <row r="3">
      <c r="A3" s="112">
        <v>0.0850485</v>
      </c>
      <c r="B3" s="70">
        <v>1.4</v>
      </c>
      <c r="C3" s="70">
        <v>1.4</v>
      </c>
      <c r="D3" s="70">
        <v>1.4</v>
      </c>
      <c r="E3" s="70">
        <v>1.4</v>
      </c>
      <c r="F3" s="70">
        <v>1.4</v>
      </c>
      <c r="G3" s="70">
        <v>1.4</v>
      </c>
      <c r="H3" s="70">
        <v>1.4</v>
      </c>
      <c r="I3" s="70">
        <v>1.4</v>
      </c>
      <c r="J3" s="70">
        <v>1.4</v>
      </c>
      <c r="K3" s="32"/>
    </row>
    <row r="4">
      <c r="A4" s="112">
        <v>0.113398</v>
      </c>
      <c r="B4" s="70">
        <v>1.6</v>
      </c>
      <c r="C4" s="70">
        <v>1.6</v>
      </c>
      <c r="D4" s="70">
        <v>1.6</v>
      </c>
      <c r="E4" s="70">
        <v>1.6</v>
      </c>
      <c r="F4" s="70">
        <v>1.6</v>
      </c>
      <c r="G4" s="70">
        <v>1.6</v>
      </c>
      <c r="H4" s="70">
        <v>1.6</v>
      </c>
      <c r="I4" s="70">
        <v>1.6</v>
      </c>
      <c r="J4" s="70">
        <v>1.6</v>
      </c>
      <c r="K4" s="32"/>
    </row>
    <row r="5">
      <c r="A5" s="112">
        <v>0.1417475</v>
      </c>
      <c r="B5" s="70">
        <v>1.8</v>
      </c>
      <c r="C5" s="70">
        <v>1.8</v>
      </c>
      <c r="D5" s="70">
        <v>1.8</v>
      </c>
      <c r="E5" s="70">
        <v>1.8</v>
      </c>
      <c r="F5" s="70">
        <v>1.8</v>
      </c>
      <c r="G5" s="70">
        <v>1.8</v>
      </c>
      <c r="H5" s="70">
        <v>1.8</v>
      </c>
      <c r="I5" s="70">
        <v>1.8</v>
      </c>
      <c r="J5" s="70">
        <v>1.8</v>
      </c>
      <c r="K5" s="32"/>
    </row>
    <row r="6">
      <c r="A6" s="112">
        <v>0.170097</v>
      </c>
      <c r="B6" s="70">
        <v>2.0</v>
      </c>
      <c r="C6" s="70">
        <v>2.0</v>
      </c>
      <c r="D6" s="70">
        <v>2.0</v>
      </c>
      <c r="E6" s="70">
        <v>2.0</v>
      </c>
      <c r="F6" s="70">
        <v>2.0</v>
      </c>
      <c r="G6" s="70">
        <v>2.0</v>
      </c>
      <c r="H6" s="70">
        <v>2.0</v>
      </c>
      <c r="I6" s="70">
        <v>2.0</v>
      </c>
      <c r="J6" s="70">
        <v>2.0</v>
      </c>
      <c r="K6" s="32"/>
    </row>
    <row r="7">
      <c r="A7" s="112">
        <v>0.1984465</v>
      </c>
      <c r="B7" s="70">
        <v>2.2</v>
      </c>
      <c r="C7" s="70">
        <v>2.2</v>
      </c>
      <c r="D7" s="70">
        <v>2.2</v>
      </c>
      <c r="E7" s="70">
        <v>2.2</v>
      </c>
      <c r="F7" s="70">
        <v>2.2</v>
      </c>
      <c r="G7" s="70">
        <v>2.2</v>
      </c>
      <c r="H7" s="70">
        <v>2.2</v>
      </c>
      <c r="I7" s="70">
        <v>2.2</v>
      </c>
      <c r="J7" s="70">
        <v>2.2</v>
      </c>
      <c r="K7" s="32"/>
    </row>
    <row r="8">
      <c r="A8" s="112">
        <v>0.226796</v>
      </c>
      <c r="B8" s="70">
        <v>2.4</v>
      </c>
      <c r="C8" s="70">
        <v>2.4</v>
      </c>
      <c r="D8" s="70">
        <v>2.4</v>
      </c>
      <c r="E8" s="70">
        <v>2.4</v>
      </c>
      <c r="F8" s="70">
        <v>2.4</v>
      </c>
      <c r="G8" s="70">
        <v>2.4</v>
      </c>
      <c r="H8" s="70">
        <v>2.4</v>
      </c>
      <c r="I8" s="70">
        <v>2.4</v>
      </c>
      <c r="J8" s="70">
        <v>2.4</v>
      </c>
      <c r="K8" s="32"/>
    </row>
    <row r="9">
      <c r="A9" s="112">
        <v>0.2551455</v>
      </c>
      <c r="B9" s="70">
        <v>2.6</v>
      </c>
      <c r="C9" s="70">
        <v>2.6</v>
      </c>
      <c r="D9" s="70">
        <v>2.6</v>
      </c>
      <c r="E9" s="70">
        <v>2.6</v>
      </c>
      <c r="F9" s="70">
        <v>2.6</v>
      </c>
      <c r="G9" s="70">
        <v>2.6</v>
      </c>
      <c r="H9" s="70">
        <v>2.6</v>
      </c>
      <c r="I9" s="70">
        <v>2.6</v>
      </c>
      <c r="J9" s="70">
        <v>2.6</v>
      </c>
      <c r="K9" s="32"/>
    </row>
    <row r="10">
      <c r="A10" s="112">
        <v>0.283495</v>
      </c>
      <c r="B10" s="70">
        <v>2.8</v>
      </c>
      <c r="C10" s="70">
        <v>2.8</v>
      </c>
      <c r="D10" s="70">
        <v>2.8</v>
      </c>
      <c r="E10" s="70">
        <v>2.8</v>
      </c>
      <c r="F10" s="70">
        <v>2.8</v>
      </c>
      <c r="G10" s="70">
        <v>2.8</v>
      </c>
      <c r="H10" s="70">
        <v>2.8</v>
      </c>
      <c r="I10" s="70">
        <v>2.8</v>
      </c>
      <c r="J10" s="70">
        <v>2.8</v>
      </c>
      <c r="K10" s="32"/>
    </row>
    <row r="11">
      <c r="A11" s="112">
        <v>0.31184449999999997</v>
      </c>
      <c r="B11" s="70">
        <v>3.0</v>
      </c>
      <c r="C11" s="70">
        <v>3.0</v>
      </c>
      <c r="D11" s="70">
        <v>3.0</v>
      </c>
      <c r="E11" s="70">
        <v>3.0</v>
      </c>
      <c r="F11" s="70">
        <v>3.0</v>
      </c>
      <c r="G11" s="70">
        <v>3.0</v>
      </c>
      <c r="H11" s="70">
        <v>3.0</v>
      </c>
      <c r="I11" s="70">
        <v>3.0</v>
      </c>
      <c r="J11" s="70">
        <v>3.0</v>
      </c>
      <c r="K11" s="32"/>
    </row>
    <row r="12">
      <c r="A12" s="113">
        <v>0.340194</v>
      </c>
      <c r="B12" s="72">
        <v>3.2</v>
      </c>
      <c r="C12" s="72">
        <v>3.2</v>
      </c>
      <c r="D12" s="72">
        <v>3.2</v>
      </c>
      <c r="E12" s="72">
        <v>3.2</v>
      </c>
      <c r="F12" s="72">
        <v>3.2</v>
      </c>
      <c r="G12" s="72">
        <v>3.2</v>
      </c>
      <c r="H12" s="72">
        <v>3.2</v>
      </c>
      <c r="I12" s="72">
        <v>3.2</v>
      </c>
      <c r="J12" s="72">
        <v>3.2</v>
      </c>
      <c r="K12" s="32"/>
    </row>
    <row r="13">
      <c r="A13" s="112">
        <v>0.3685435</v>
      </c>
      <c r="B13" s="70">
        <v>3.4</v>
      </c>
      <c r="C13" s="70">
        <v>3.4</v>
      </c>
      <c r="D13" s="70">
        <v>3.4</v>
      </c>
      <c r="E13" s="70">
        <v>3.4</v>
      </c>
      <c r="F13" s="70">
        <v>3.4</v>
      </c>
      <c r="G13" s="70">
        <v>3.4</v>
      </c>
      <c r="H13" s="70">
        <v>3.4</v>
      </c>
      <c r="I13" s="70">
        <v>3.4</v>
      </c>
      <c r="J13" s="70">
        <v>3.4</v>
      </c>
      <c r="K13" s="3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1" t="s">
        <v>592</v>
      </c>
      <c r="B1" s="111">
        <v>1.0</v>
      </c>
      <c r="C1" s="111">
        <v>2.0</v>
      </c>
      <c r="D1" s="111">
        <v>3.0</v>
      </c>
      <c r="E1" s="111">
        <v>4.0</v>
      </c>
      <c r="F1" s="111">
        <v>5.0</v>
      </c>
      <c r="G1" s="111">
        <v>6.0</v>
      </c>
      <c r="H1" s="111">
        <v>7.0</v>
      </c>
      <c r="I1" s="111">
        <v>8.0</v>
      </c>
      <c r="J1" s="111">
        <v>9.0</v>
      </c>
    </row>
    <row r="2">
      <c r="A2" s="112">
        <v>0.056699</v>
      </c>
      <c r="B2" s="70">
        <v>3.01</v>
      </c>
      <c r="C2" s="70">
        <v>3.01</v>
      </c>
      <c r="D2" s="70">
        <v>3.03</v>
      </c>
      <c r="E2" s="70">
        <v>3.06</v>
      </c>
      <c r="F2" s="70">
        <v>3.12</v>
      </c>
      <c r="G2" s="70">
        <v>3.22</v>
      </c>
      <c r="H2" s="70">
        <v>3.35</v>
      </c>
      <c r="I2" s="70">
        <v>3.49</v>
      </c>
      <c r="J2" s="70">
        <v>3.49</v>
      </c>
      <c r="K2" s="32"/>
    </row>
    <row r="3">
      <c r="A3" s="112">
        <v>0.0850485</v>
      </c>
      <c r="B3" s="70">
        <v>3.01</v>
      </c>
      <c r="C3" s="70">
        <v>3.01</v>
      </c>
      <c r="D3" s="70">
        <v>3.03</v>
      </c>
      <c r="E3" s="70">
        <v>3.06</v>
      </c>
      <c r="F3" s="70">
        <v>3.12</v>
      </c>
      <c r="G3" s="70">
        <v>3.22</v>
      </c>
      <c r="H3" s="70">
        <v>3.35</v>
      </c>
      <c r="I3" s="70">
        <v>3.49</v>
      </c>
      <c r="J3" s="70">
        <v>3.49</v>
      </c>
      <c r="K3" s="32"/>
    </row>
    <row r="4">
      <c r="A4" s="112">
        <v>0.113398</v>
      </c>
      <c r="B4" s="70">
        <v>3.01</v>
      </c>
      <c r="C4" s="70">
        <v>3.01</v>
      </c>
      <c r="D4" s="70">
        <v>3.03</v>
      </c>
      <c r="E4" s="70">
        <v>3.06</v>
      </c>
      <c r="F4" s="70">
        <v>3.12</v>
      </c>
      <c r="G4" s="70">
        <v>3.22</v>
      </c>
      <c r="H4" s="70">
        <v>3.35</v>
      </c>
      <c r="I4" s="70">
        <v>3.49</v>
      </c>
      <c r="J4" s="70">
        <v>3.49</v>
      </c>
      <c r="K4" s="32"/>
    </row>
    <row r="5">
      <c r="A5" s="112">
        <v>0.1417475</v>
      </c>
      <c r="B5" s="70">
        <v>3.46</v>
      </c>
      <c r="C5" s="70">
        <v>3.46</v>
      </c>
      <c r="D5" s="70">
        <v>3.49</v>
      </c>
      <c r="E5" s="70">
        <v>3.51</v>
      </c>
      <c r="F5" s="70">
        <v>3.57</v>
      </c>
      <c r="G5" s="70">
        <v>3.58</v>
      </c>
      <c r="H5" s="70">
        <v>3.69</v>
      </c>
      <c r="I5" s="70">
        <v>3.85</v>
      </c>
      <c r="J5" s="70">
        <v>3.85</v>
      </c>
      <c r="K5" s="32"/>
    </row>
    <row r="6">
      <c r="A6" s="112">
        <v>0.170097</v>
      </c>
      <c r="B6" s="70">
        <v>3.46</v>
      </c>
      <c r="C6" s="70">
        <v>3.46</v>
      </c>
      <c r="D6" s="70">
        <v>3.49</v>
      </c>
      <c r="E6" s="70">
        <v>3.51</v>
      </c>
      <c r="F6" s="70">
        <v>3.57</v>
      </c>
      <c r="G6" s="70">
        <v>3.58</v>
      </c>
      <c r="H6" s="70">
        <v>3.69</v>
      </c>
      <c r="I6" s="70">
        <v>3.85</v>
      </c>
      <c r="J6" s="70">
        <v>3.85</v>
      </c>
      <c r="K6" s="32"/>
    </row>
    <row r="7">
      <c r="A7" s="112">
        <v>0.1984465</v>
      </c>
      <c r="B7" s="70">
        <v>3.46</v>
      </c>
      <c r="C7" s="70">
        <v>3.46</v>
      </c>
      <c r="D7" s="70">
        <v>3.49</v>
      </c>
      <c r="E7" s="70">
        <v>3.51</v>
      </c>
      <c r="F7" s="70">
        <v>3.57</v>
      </c>
      <c r="G7" s="70">
        <v>3.58</v>
      </c>
      <c r="H7" s="70">
        <v>3.69</v>
      </c>
      <c r="I7" s="70">
        <v>3.85</v>
      </c>
      <c r="J7" s="70">
        <v>3.85</v>
      </c>
      <c r="K7" s="32"/>
    </row>
    <row r="8">
      <c r="A8" s="112">
        <v>0.226796</v>
      </c>
      <c r="B8" s="70">
        <v>3.46</v>
      </c>
      <c r="C8" s="70">
        <v>3.46</v>
      </c>
      <c r="D8" s="70">
        <v>3.49</v>
      </c>
      <c r="E8" s="70">
        <v>3.51</v>
      </c>
      <c r="F8" s="70">
        <v>3.57</v>
      </c>
      <c r="G8" s="70">
        <v>3.58</v>
      </c>
      <c r="H8" s="70">
        <v>3.69</v>
      </c>
      <c r="I8" s="70">
        <v>3.85</v>
      </c>
      <c r="J8" s="70">
        <v>3.85</v>
      </c>
      <c r="K8" s="32"/>
    </row>
    <row r="9">
      <c r="A9" s="112">
        <v>0.2551455</v>
      </c>
      <c r="B9" s="70">
        <v>4.04</v>
      </c>
      <c r="C9" s="70">
        <v>4.04</v>
      </c>
      <c r="D9" s="70">
        <v>4.09</v>
      </c>
      <c r="E9" s="70">
        <v>4.12</v>
      </c>
      <c r="F9" s="70">
        <v>4.2</v>
      </c>
      <c r="G9" s="70">
        <v>4.38</v>
      </c>
      <c r="H9" s="70">
        <v>4.53</v>
      </c>
      <c r="I9" s="70">
        <v>4.68</v>
      </c>
      <c r="J9" s="70">
        <v>4.68</v>
      </c>
      <c r="K9" s="32"/>
    </row>
    <row r="10">
      <c r="A10" s="112">
        <v>0.283495</v>
      </c>
      <c r="B10" s="70">
        <v>4.04</v>
      </c>
      <c r="C10" s="70">
        <v>4.04</v>
      </c>
      <c r="D10" s="70">
        <v>4.09</v>
      </c>
      <c r="E10" s="70">
        <v>4.12</v>
      </c>
      <c r="F10" s="70">
        <v>4.2</v>
      </c>
      <c r="G10" s="70">
        <v>4.38</v>
      </c>
      <c r="H10" s="70">
        <v>4.53</v>
      </c>
      <c r="I10" s="70">
        <v>4.68</v>
      </c>
      <c r="J10" s="70">
        <v>4.68</v>
      </c>
      <c r="K10" s="32"/>
    </row>
    <row r="11">
      <c r="A11" s="112">
        <v>0.31184449999999997</v>
      </c>
      <c r="B11" s="70">
        <v>4.04</v>
      </c>
      <c r="C11" s="70">
        <v>4.04</v>
      </c>
      <c r="D11" s="70">
        <v>4.09</v>
      </c>
      <c r="E11" s="70">
        <v>4.12</v>
      </c>
      <c r="F11" s="70">
        <v>4.2</v>
      </c>
      <c r="G11" s="70">
        <v>4.38</v>
      </c>
      <c r="H11" s="70">
        <v>4.53</v>
      </c>
      <c r="I11" s="70">
        <v>4.68</v>
      </c>
      <c r="J11" s="70">
        <v>4.68</v>
      </c>
      <c r="K11" s="32"/>
    </row>
    <row r="12">
      <c r="A12" s="112">
        <v>0.340194</v>
      </c>
      <c r="B12" s="70">
        <v>4.04</v>
      </c>
      <c r="C12" s="70">
        <v>4.04</v>
      </c>
      <c r="D12" s="70">
        <v>4.09</v>
      </c>
      <c r="E12" s="70">
        <v>4.12</v>
      </c>
      <c r="F12" s="70">
        <v>4.2</v>
      </c>
      <c r="G12" s="70">
        <v>4.38</v>
      </c>
      <c r="H12" s="70">
        <v>4.53</v>
      </c>
      <c r="I12" s="70">
        <v>4.68</v>
      </c>
      <c r="J12" s="70">
        <v>4.68</v>
      </c>
      <c r="K12" s="32"/>
    </row>
    <row r="13">
      <c r="A13" s="112">
        <v>0.3685435</v>
      </c>
      <c r="B13" s="70">
        <v>5.19</v>
      </c>
      <c r="C13" s="70">
        <v>5.19</v>
      </c>
      <c r="D13" s="70">
        <v>5.23</v>
      </c>
      <c r="E13" s="70">
        <v>5.27</v>
      </c>
      <c r="F13" s="70">
        <v>5.42</v>
      </c>
      <c r="G13" s="70">
        <v>5.66</v>
      </c>
      <c r="H13" s="70">
        <v>5.81</v>
      </c>
      <c r="I13" s="70">
        <v>5.98</v>
      </c>
      <c r="J13" s="70">
        <v>5.98</v>
      </c>
      <c r="K13" s="32"/>
    </row>
    <row r="14">
      <c r="A14" s="112">
        <v>0.396893</v>
      </c>
      <c r="B14" s="70">
        <v>5.19</v>
      </c>
      <c r="C14" s="70">
        <v>5.19</v>
      </c>
      <c r="D14" s="70">
        <v>5.23</v>
      </c>
      <c r="E14" s="70">
        <v>5.27</v>
      </c>
      <c r="F14" s="70">
        <v>5.42</v>
      </c>
      <c r="G14" s="70">
        <v>5.66</v>
      </c>
      <c r="H14" s="70">
        <v>5.81</v>
      </c>
      <c r="I14" s="70">
        <v>5.98</v>
      </c>
      <c r="J14" s="70">
        <v>5.98</v>
      </c>
      <c r="K14" s="32"/>
    </row>
    <row r="15">
      <c r="A15" s="112">
        <v>0.42524249999999997</v>
      </c>
      <c r="B15" s="70">
        <v>5.19</v>
      </c>
      <c r="C15" s="70">
        <v>5.19</v>
      </c>
      <c r="D15" s="70">
        <v>5.23</v>
      </c>
      <c r="E15" s="70">
        <v>5.27</v>
      </c>
      <c r="F15" s="70">
        <v>5.42</v>
      </c>
      <c r="G15" s="70">
        <v>5.66</v>
      </c>
      <c r="H15" s="70">
        <v>5.81</v>
      </c>
      <c r="I15" s="70">
        <v>5.98</v>
      </c>
      <c r="J15" s="70">
        <v>5.98</v>
      </c>
      <c r="K15" s="32"/>
    </row>
    <row r="16">
      <c r="A16" s="113">
        <v>0.4535636505</v>
      </c>
      <c r="B16" s="72">
        <v>5.19</v>
      </c>
      <c r="C16" s="72">
        <v>5.19</v>
      </c>
      <c r="D16" s="72">
        <v>5.23</v>
      </c>
      <c r="E16" s="72">
        <v>5.27</v>
      </c>
      <c r="F16" s="72">
        <v>5.42</v>
      </c>
      <c r="G16" s="72">
        <v>5.66</v>
      </c>
      <c r="H16" s="72">
        <v>5.81</v>
      </c>
      <c r="I16" s="72">
        <v>5.98</v>
      </c>
      <c r="J16" s="72">
        <v>5.98</v>
      </c>
      <c r="K16" s="32"/>
    </row>
    <row r="17">
      <c r="A17" s="112">
        <v>0.056699</v>
      </c>
      <c r="B17" s="70">
        <v>1.2</v>
      </c>
      <c r="C17" s="70">
        <v>1.2</v>
      </c>
      <c r="D17" s="70">
        <v>1.2</v>
      </c>
      <c r="E17" s="70">
        <v>1.2</v>
      </c>
      <c r="F17" s="70">
        <v>1.2</v>
      </c>
      <c r="G17" s="70">
        <v>1.2</v>
      </c>
      <c r="H17" s="70">
        <v>1.2</v>
      </c>
      <c r="I17" s="70">
        <v>1.2</v>
      </c>
      <c r="J17" s="70">
        <v>1.2</v>
      </c>
    </row>
    <row r="18">
      <c r="A18" s="112">
        <v>0.0850485</v>
      </c>
      <c r="B18" s="70">
        <v>1.4</v>
      </c>
      <c r="C18" s="70">
        <v>1.4</v>
      </c>
      <c r="D18" s="70">
        <v>1.4</v>
      </c>
      <c r="E18" s="70">
        <v>1.4</v>
      </c>
      <c r="F18" s="70">
        <v>1.4</v>
      </c>
      <c r="G18" s="70">
        <v>1.4</v>
      </c>
      <c r="H18" s="70">
        <v>1.4</v>
      </c>
      <c r="I18" s="70">
        <v>1.4</v>
      </c>
      <c r="J18" s="70">
        <v>1.4</v>
      </c>
    </row>
    <row r="19">
      <c r="A19" s="112">
        <v>0.113398</v>
      </c>
      <c r="B19" s="70">
        <v>1.6</v>
      </c>
      <c r="C19" s="70">
        <v>1.6</v>
      </c>
      <c r="D19" s="70">
        <v>1.6</v>
      </c>
      <c r="E19" s="70">
        <v>1.6</v>
      </c>
      <c r="F19" s="70">
        <v>1.6</v>
      </c>
      <c r="G19" s="70">
        <v>1.6</v>
      </c>
      <c r="H19" s="70">
        <v>1.6</v>
      </c>
      <c r="I19" s="70">
        <v>1.6</v>
      </c>
      <c r="J19" s="70">
        <v>1.6</v>
      </c>
    </row>
    <row r="20">
      <c r="A20" s="112">
        <v>0.1417475</v>
      </c>
      <c r="B20" s="70">
        <v>1.8</v>
      </c>
      <c r="C20" s="70">
        <v>1.8</v>
      </c>
      <c r="D20" s="70">
        <v>1.8</v>
      </c>
      <c r="E20" s="70">
        <v>1.8</v>
      </c>
      <c r="F20" s="70">
        <v>1.8</v>
      </c>
      <c r="G20" s="70">
        <v>1.8</v>
      </c>
      <c r="H20" s="70">
        <v>1.8</v>
      </c>
      <c r="I20" s="70">
        <v>1.8</v>
      </c>
      <c r="J20" s="70">
        <v>1.8</v>
      </c>
    </row>
    <row r="21">
      <c r="A21" s="112">
        <v>0.170097</v>
      </c>
      <c r="B21" s="70">
        <v>2.0</v>
      </c>
      <c r="C21" s="70">
        <v>2.0</v>
      </c>
      <c r="D21" s="70">
        <v>2.0</v>
      </c>
      <c r="E21" s="70">
        <v>2.0</v>
      </c>
      <c r="F21" s="70">
        <v>2.0</v>
      </c>
      <c r="G21" s="70">
        <v>2.0</v>
      </c>
      <c r="H21" s="70">
        <v>2.0</v>
      </c>
      <c r="I21" s="70">
        <v>2.0</v>
      </c>
      <c r="J21" s="70">
        <v>2.0</v>
      </c>
    </row>
    <row r="22">
      <c r="A22" s="112">
        <v>0.1984465</v>
      </c>
      <c r="B22" s="70">
        <v>2.2</v>
      </c>
      <c r="C22" s="70">
        <v>2.2</v>
      </c>
      <c r="D22" s="70">
        <v>2.2</v>
      </c>
      <c r="E22" s="70">
        <v>2.2</v>
      </c>
      <c r="F22" s="70">
        <v>2.2</v>
      </c>
      <c r="G22" s="70">
        <v>2.2</v>
      </c>
      <c r="H22" s="70">
        <v>2.2</v>
      </c>
      <c r="I22" s="70">
        <v>2.2</v>
      </c>
      <c r="J22" s="70">
        <v>2.2</v>
      </c>
    </row>
    <row r="23">
      <c r="A23" s="112">
        <v>0.226796</v>
      </c>
      <c r="B23" s="70">
        <v>2.4</v>
      </c>
      <c r="C23" s="70">
        <v>2.4</v>
      </c>
      <c r="D23" s="70">
        <v>2.4</v>
      </c>
      <c r="E23" s="70">
        <v>2.4</v>
      </c>
      <c r="F23" s="70">
        <v>2.4</v>
      </c>
      <c r="G23" s="70">
        <v>2.4</v>
      </c>
      <c r="H23" s="70">
        <v>2.4</v>
      </c>
      <c r="I23" s="70">
        <v>2.4</v>
      </c>
      <c r="J23" s="70">
        <v>2.4</v>
      </c>
    </row>
    <row r="24">
      <c r="A24" s="112">
        <v>0.2551455</v>
      </c>
      <c r="B24" s="70">
        <v>2.6</v>
      </c>
      <c r="C24" s="70">
        <v>2.6</v>
      </c>
      <c r="D24" s="70">
        <v>2.6</v>
      </c>
      <c r="E24" s="70">
        <v>2.6</v>
      </c>
      <c r="F24" s="70">
        <v>2.6</v>
      </c>
      <c r="G24" s="70">
        <v>2.6</v>
      </c>
      <c r="H24" s="70">
        <v>2.6</v>
      </c>
      <c r="I24" s="70">
        <v>2.6</v>
      </c>
      <c r="J24" s="70">
        <v>2.6</v>
      </c>
    </row>
    <row r="25">
      <c r="A25" s="112">
        <v>0.283495</v>
      </c>
      <c r="B25" s="70">
        <v>2.8</v>
      </c>
      <c r="C25" s="70">
        <v>2.8</v>
      </c>
      <c r="D25" s="70">
        <v>2.8</v>
      </c>
      <c r="E25" s="70">
        <v>2.8</v>
      </c>
      <c r="F25" s="70">
        <v>2.8</v>
      </c>
      <c r="G25" s="70">
        <v>2.8</v>
      </c>
      <c r="H25" s="70">
        <v>2.8</v>
      </c>
      <c r="I25" s="70">
        <v>2.8</v>
      </c>
      <c r="J25" s="70">
        <v>2.8</v>
      </c>
    </row>
    <row r="26">
      <c r="A26" s="112">
        <v>0.31184449999999997</v>
      </c>
      <c r="B26" s="70">
        <v>3.0</v>
      </c>
      <c r="C26" s="70">
        <v>3.0</v>
      </c>
      <c r="D26" s="70">
        <v>3.0</v>
      </c>
      <c r="E26" s="70">
        <v>3.0</v>
      </c>
      <c r="F26" s="70">
        <v>3.0</v>
      </c>
      <c r="G26" s="70">
        <v>3.0</v>
      </c>
      <c r="H26" s="70">
        <v>3.0</v>
      </c>
      <c r="I26" s="70">
        <v>3.0</v>
      </c>
      <c r="J26" s="70">
        <v>3.0</v>
      </c>
    </row>
    <row r="27">
      <c r="A27" s="113">
        <v>0.340194</v>
      </c>
      <c r="B27" s="72">
        <v>3.2</v>
      </c>
      <c r="C27" s="72">
        <v>3.2</v>
      </c>
      <c r="D27" s="72">
        <v>3.2</v>
      </c>
      <c r="E27" s="72">
        <v>3.2</v>
      </c>
      <c r="F27" s="72">
        <v>3.2</v>
      </c>
      <c r="G27" s="72">
        <v>3.2</v>
      </c>
      <c r="H27" s="72">
        <v>3.2</v>
      </c>
      <c r="I27" s="72">
        <v>3.2</v>
      </c>
      <c r="J27" s="72">
        <v>3.2</v>
      </c>
    </row>
    <row r="28">
      <c r="A28" s="112">
        <v>0.3685435</v>
      </c>
      <c r="B28" s="70">
        <v>3.4</v>
      </c>
      <c r="C28" s="70">
        <v>3.4</v>
      </c>
      <c r="D28" s="70">
        <v>3.4</v>
      </c>
      <c r="E28" s="70">
        <v>3.4</v>
      </c>
      <c r="F28" s="70">
        <v>3.4</v>
      </c>
      <c r="G28" s="70">
        <v>3.4</v>
      </c>
      <c r="H28" s="70">
        <v>3.4</v>
      </c>
      <c r="I28" s="70">
        <v>3.4</v>
      </c>
      <c r="J28" s="70">
        <v>3.4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19.14"/>
  </cols>
  <sheetData>
    <row r="1">
      <c r="A1" s="114" t="s">
        <v>8</v>
      </c>
      <c r="B1" s="115" t="s">
        <v>597</v>
      </c>
      <c r="C1" s="116"/>
      <c r="D1" s="115" t="s">
        <v>598</v>
      </c>
      <c r="E1" s="117"/>
      <c r="F1" s="116"/>
      <c r="G1" s="115" t="s">
        <v>599</v>
      </c>
      <c r="H1" s="117"/>
      <c r="I1" s="116"/>
      <c r="J1" s="115" t="s">
        <v>600</v>
      </c>
      <c r="K1" s="116"/>
      <c r="L1" s="26" t="s">
        <v>601</v>
      </c>
      <c r="M1" s="26" t="s">
        <v>602</v>
      </c>
    </row>
    <row r="2">
      <c r="A2" s="118"/>
      <c r="B2" s="119" t="s">
        <v>603</v>
      </c>
      <c r="C2" s="119" t="s">
        <v>604</v>
      </c>
      <c r="D2" s="119" t="s">
        <v>603</v>
      </c>
      <c r="E2" s="119" t="s">
        <v>604</v>
      </c>
      <c r="F2" s="119" t="s">
        <v>605</v>
      </c>
      <c r="G2" s="119" t="s">
        <v>603</v>
      </c>
      <c r="H2" s="119" t="s">
        <v>606</v>
      </c>
      <c r="I2" s="119" t="s">
        <v>607</v>
      </c>
      <c r="J2" s="119" t="s">
        <v>608</v>
      </c>
      <c r="K2" s="119" t="s">
        <v>609</v>
      </c>
      <c r="L2" s="26" t="s">
        <v>610</v>
      </c>
      <c r="M2" s="26" t="s">
        <v>610</v>
      </c>
      <c r="O2" s="26"/>
      <c r="P2" s="26"/>
    </row>
    <row r="3">
      <c r="A3" s="26">
        <v>1.0</v>
      </c>
      <c r="B3" s="26">
        <v>2.0</v>
      </c>
      <c r="C3" s="26">
        <v>3.0</v>
      </c>
      <c r="D3" s="26">
        <v>4.0</v>
      </c>
      <c r="E3" s="26">
        <v>5.0</v>
      </c>
      <c r="F3" s="26">
        <v>6.0</v>
      </c>
      <c r="G3" s="26">
        <v>7.0</v>
      </c>
      <c r="H3" s="26">
        <v>8.0</v>
      </c>
      <c r="I3" s="26">
        <v>9.0</v>
      </c>
      <c r="J3" s="26">
        <v>10.0</v>
      </c>
      <c r="K3" s="26">
        <v>11.0</v>
      </c>
      <c r="L3" s="26">
        <v>12.0</v>
      </c>
      <c r="M3" s="26">
        <v>13.0</v>
      </c>
      <c r="O3" s="26"/>
      <c r="P3" s="26"/>
    </row>
    <row r="4">
      <c r="A4" s="120" t="s">
        <v>611</v>
      </c>
      <c r="B4" s="121">
        <v>6.0</v>
      </c>
      <c r="C4" s="121">
        <v>70.0</v>
      </c>
      <c r="D4" s="121" t="s">
        <v>612</v>
      </c>
      <c r="E4" s="121" t="s">
        <v>612</v>
      </c>
      <c r="F4" s="121" t="s">
        <v>612</v>
      </c>
      <c r="G4" s="121">
        <v>7.0</v>
      </c>
      <c r="H4" s="121">
        <v>66.0</v>
      </c>
      <c r="I4" s="121">
        <v>8.0</v>
      </c>
      <c r="J4" s="121">
        <v>6.0</v>
      </c>
      <c r="K4" s="121">
        <v>4.0</v>
      </c>
      <c r="L4" s="26">
        <v>19.0</v>
      </c>
      <c r="M4" s="26" t="s">
        <v>612</v>
      </c>
      <c r="O4" s="26"/>
      <c r="P4" s="26"/>
    </row>
    <row r="5">
      <c r="A5" s="120" t="s">
        <v>613</v>
      </c>
      <c r="B5" s="121">
        <v>4.0</v>
      </c>
      <c r="C5" s="121">
        <v>70.0</v>
      </c>
      <c r="D5" s="121">
        <v>3.0</v>
      </c>
      <c r="E5" s="121">
        <v>66.0</v>
      </c>
      <c r="F5" s="121">
        <v>8.0</v>
      </c>
      <c r="G5" s="121">
        <v>3.0</v>
      </c>
      <c r="H5" s="121">
        <v>44.0</v>
      </c>
      <c r="I5" s="121">
        <v>8.0</v>
      </c>
      <c r="J5" s="121">
        <v>4.0</v>
      </c>
      <c r="K5" s="121">
        <v>3.0</v>
      </c>
      <c r="L5" s="26">
        <v>16.0</v>
      </c>
      <c r="M5" s="26">
        <v>16.0</v>
      </c>
      <c r="O5" s="26"/>
      <c r="P5" s="26"/>
    </row>
    <row r="6">
      <c r="A6" s="120" t="s">
        <v>614</v>
      </c>
      <c r="B6" s="121">
        <v>4.0</v>
      </c>
      <c r="C6" s="121">
        <v>70.0</v>
      </c>
      <c r="D6" s="121">
        <v>9.0</v>
      </c>
      <c r="E6" s="121">
        <v>44.0</v>
      </c>
      <c r="F6" s="121">
        <v>8.0</v>
      </c>
      <c r="G6" s="121">
        <v>9.0</v>
      </c>
      <c r="H6" s="121">
        <v>44.0</v>
      </c>
      <c r="I6" s="121">
        <v>8.0</v>
      </c>
      <c r="J6" s="121">
        <v>8.0</v>
      </c>
      <c r="K6" s="121">
        <v>5.0</v>
      </c>
      <c r="L6" s="26">
        <v>19.0</v>
      </c>
      <c r="M6" s="26">
        <v>19.0</v>
      </c>
      <c r="O6" s="26"/>
      <c r="P6" s="26"/>
    </row>
    <row r="7">
      <c r="A7" s="120" t="s">
        <v>615</v>
      </c>
      <c r="B7" s="121">
        <v>5.0</v>
      </c>
      <c r="C7" s="121">
        <v>4.0</v>
      </c>
      <c r="D7" s="121">
        <v>4.0</v>
      </c>
      <c r="E7" s="121">
        <v>66.0</v>
      </c>
      <c r="F7" s="121">
        <v>8.0</v>
      </c>
      <c r="G7" s="121">
        <v>4.0</v>
      </c>
      <c r="H7" s="121">
        <v>66.0</v>
      </c>
      <c r="I7" s="121">
        <v>8.0</v>
      </c>
      <c r="J7" s="121">
        <v>5.0</v>
      </c>
      <c r="K7" s="121">
        <v>3.0</v>
      </c>
      <c r="L7" s="26">
        <v>15.0</v>
      </c>
      <c r="M7" s="26" t="s">
        <v>612</v>
      </c>
      <c r="O7" s="26"/>
      <c r="P7" s="26"/>
    </row>
    <row r="8">
      <c r="A8" s="120" t="s">
        <v>616</v>
      </c>
      <c r="B8" s="121">
        <v>4.0</v>
      </c>
      <c r="C8" s="121">
        <v>70.0</v>
      </c>
      <c r="D8" s="121">
        <v>8.0</v>
      </c>
      <c r="E8" s="121">
        <v>44.0</v>
      </c>
      <c r="F8" s="121">
        <v>8.0</v>
      </c>
      <c r="G8" s="121">
        <v>8.0</v>
      </c>
      <c r="H8" s="121">
        <v>44.0</v>
      </c>
      <c r="I8" s="121">
        <v>8.0</v>
      </c>
      <c r="J8" s="121">
        <v>7.0</v>
      </c>
      <c r="K8" s="121">
        <v>5.0</v>
      </c>
      <c r="L8" s="26">
        <v>19.0</v>
      </c>
      <c r="M8" s="26">
        <v>19.0</v>
      </c>
      <c r="O8" s="26"/>
      <c r="P8" s="26"/>
    </row>
    <row r="9">
      <c r="A9" s="120" t="s">
        <v>617</v>
      </c>
      <c r="B9" s="121">
        <v>7.0</v>
      </c>
      <c r="C9" s="121">
        <v>70.0</v>
      </c>
      <c r="D9" s="121">
        <v>10.0</v>
      </c>
      <c r="E9" s="121">
        <v>55.0</v>
      </c>
      <c r="F9" s="121">
        <v>8.0</v>
      </c>
      <c r="G9" s="121">
        <v>10.0</v>
      </c>
      <c r="H9" s="121">
        <v>22.0</v>
      </c>
      <c r="I9" s="121">
        <v>8.0</v>
      </c>
      <c r="J9" s="121">
        <v>9.0</v>
      </c>
      <c r="K9" s="121">
        <v>6.0</v>
      </c>
      <c r="L9" s="26">
        <v>17.0</v>
      </c>
      <c r="M9" s="26" t="s">
        <v>612</v>
      </c>
      <c r="O9" s="26"/>
      <c r="P9" s="26"/>
    </row>
    <row r="10">
      <c r="A10" s="120" t="s">
        <v>618</v>
      </c>
      <c r="B10" s="121">
        <v>7.0</v>
      </c>
      <c r="C10" s="121">
        <v>70.0</v>
      </c>
      <c r="D10" s="121" t="s">
        <v>612</v>
      </c>
      <c r="E10" s="121" t="s">
        <v>612</v>
      </c>
      <c r="F10" s="121" t="s">
        <v>612</v>
      </c>
      <c r="G10" s="121">
        <v>10.0</v>
      </c>
      <c r="H10" s="121">
        <v>22.0</v>
      </c>
      <c r="I10" s="121">
        <v>8.0</v>
      </c>
      <c r="J10" s="121">
        <v>9.0</v>
      </c>
      <c r="K10" s="121">
        <v>6.0</v>
      </c>
      <c r="L10" s="26">
        <v>17.0</v>
      </c>
      <c r="M10" s="26" t="s">
        <v>612</v>
      </c>
    </row>
    <row r="11">
      <c r="A11" s="120" t="s">
        <v>619</v>
      </c>
      <c r="B11" s="121">
        <v>8.0</v>
      </c>
      <c r="C11" s="121">
        <v>70.0</v>
      </c>
      <c r="D11" s="121">
        <v>10.0</v>
      </c>
      <c r="E11" s="121">
        <v>44.0</v>
      </c>
      <c r="F11" s="121">
        <v>2.0</v>
      </c>
      <c r="G11" s="121">
        <v>10.0</v>
      </c>
      <c r="H11" s="121">
        <v>44.0</v>
      </c>
      <c r="I11" s="121">
        <v>2.0</v>
      </c>
      <c r="J11" s="121">
        <v>9.0</v>
      </c>
      <c r="K11" s="121">
        <v>11.0</v>
      </c>
      <c r="L11" s="26">
        <v>10.0</v>
      </c>
      <c r="M11" s="26">
        <v>10.0</v>
      </c>
      <c r="O11" s="26"/>
      <c r="P11" s="26"/>
    </row>
    <row r="12">
      <c r="A12" s="120" t="s">
        <v>620</v>
      </c>
      <c r="B12" s="121">
        <v>4.0</v>
      </c>
      <c r="C12" s="121">
        <v>70.0</v>
      </c>
      <c r="D12" s="121">
        <v>3.0</v>
      </c>
      <c r="E12" s="121">
        <v>44.0</v>
      </c>
      <c r="F12" s="121">
        <v>8.0</v>
      </c>
      <c r="G12" s="121">
        <v>3.0</v>
      </c>
      <c r="H12" s="121">
        <v>44.0</v>
      </c>
      <c r="I12" s="121">
        <v>8.0</v>
      </c>
      <c r="J12" s="121">
        <v>4.0</v>
      </c>
      <c r="K12" s="121">
        <v>3.0</v>
      </c>
      <c r="L12" s="26">
        <v>19.0</v>
      </c>
      <c r="M12" s="26" t="s">
        <v>612</v>
      </c>
      <c r="O12" s="26"/>
      <c r="P12" s="26"/>
    </row>
    <row r="13">
      <c r="A13" s="120" t="s">
        <v>621</v>
      </c>
      <c r="B13" s="121">
        <v>7.0</v>
      </c>
      <c r="C13" s="121">
        <v>70.0</v>
      </c>
      <c r="D13" s="121">
        <v>11.0</v>
      </c>
      <c r="E13" s="121">
        <v>44.0</v>
      </c>
      <c r="F13" s="121">
        <v>8.0</v>
      </c>
      <c r="G13" s="121">
        <v>11.0</v>
      </c>
      <c r="H13" s="121">
        <v>44.0</v>
      </c>
      <c r="I13" s="121">
        <v>8.0</v>
      </c>
      <c r="J13" s="121">
        <v>9.0</v>
      </c>
      <c r="K13" s="121">
        <v>6.0</v>
      </c>
      <c r="L13" s="26">
        <v>17.0</v>
      </c>
      <c r="M13" s="26">
        <v>17.0</v>
      </c>
      <c r="O13" s="26"/>
      <c r="P13" s="26"/>
    </row>
    <row r="14">
      <c r="A14" s="120" t="s">
        <v>622</v>
      </c>
      <c r="B14" s="121" t="s">
        <v>612</v>
      </c>
      <c r="C14" s="121" t="s">
        <v>612</v>
      </c>
      <c r="D14" s="121" t="s">
        <v>612</v>
      </c>
      <c r="E14" s="121" t="s">
        <v>612</v>
      </c>
      <c r="F14" s="121" t="s">
        <v>612</v>
      </c>
      <c r="G14" s="121" t="s">
        <v>612</v>
      </c>
      <c r="H14" s="121" t="s">
        <v>612</v>
      </c>
      <c r="I14" s="121" t="s">
        <v>612</v>
      </c>
      <c r="J14" s="121">
        <v>7.0</v>
      </c>
      <c r="K14" s="121">
        <v>5.0</v>
      </c>
      <c r="L14" s="26">
        <v>16.0</v>
      </c>
      <c r="M14" s="26" t="s">
        <v>612</v>
      </c>
      <c r="O14" s="26"/>
      <c r="P14" s="26"/>
    </row>
    <row r="15">
      <c r="A15" s="120" t="s">
        <v>559</v>
      </c>
      <c r="B15" s="121">
        <v>6.0</v>
      </c>
      <c r="C15" s="121">
        <v>70.0</v>
      </c>
      <c r="D15" s="121">
        <v>12.0</v>
      </c>
      <c r="E15" s="121">
        <v>66.0</v>
      </c>
      <c r="F15" s="121">
        <v>6.0</v>
      </c>
      <c r="G15" s="121">
        <v>12.0</v>
      </c>
      <c r="H15" s="121">
        <v>66.0</v>
      </c>
      <c r="I15" s="121">
        <v>6.0</v>
      </c>
      <c r="J15" s="121">
        <v>3.0</v>
      </c>
      <c r="K15" s="121">
        <v>12.0</v>
      </c>
      <c r="L15" s="26">
        <v>9.0</v>
      </c>
      <c r="M15" s="26">
        <v>9.0</v>
      </c>
      <c r="O15" s="26"/>
      <c r="P15" s="26"/>
    </row>
    <row r="16">
      <c r="A16" s="120" t="s">
        <v>623</v>
      </c>
      <c r="B16" s="121">
        <v>5.0</v>
      </c>
      <c r="C16" s="121">
        <v>70.0</v>
      </c>
      <c r="D16" s="121">
        <v>4.0</v>
      </c>
      <c r="E16" s="121">
        <v>66.0</v>
      </c>
      <c r="F16" s="121">
        <v>4.0</v>
      </c>
      <c r="G16" s="121">
        <v>4.0</v>
      </c>
      <c r="H16" s="121">
        <v>66.0</v>
      </c>
      <c r="I16" s="121">
        <v>4.0</v>
      </c>
      <c r="J16" s="121">
        <v>5.0</v>
      </c>
      <c r="K16" s="121">
        <v>9.0</v>
      </c>
      <c r="L16" s="26">
        <v>12.0</v>
      </c>
      <c r="M16" s="26">
        <v>12.0</v>
      </c>
      <c r="O16" s="26"/>
      <c r="P16" s="26"/>
    </row>
    <row r="17">
      <c r="A17" s="120" t="s">
        <v>624</v>
      </c>
      <c r="B17" s="121">
        <v>4.0</v>
      </c>
      <c r="C17" s="121">
        <v>70.0</v>
      </c>
      <c r="D17" s="121">
        <v>3.0</v>
      </c>
      <c r="E17" s="121">
        <v>70.0</v>
      </c>
      <c r="F17" s="121">
        <v>8.0</v>
      </c>
      <c r="G17" s="121">
        <v>3.0</v>
      </c>
      <c r="H17" s="121">
        <v>70.0</v>
      </c>
      <c r="I17" s="121">
        <v>8.0</v>
      </c>
      <c r="J17" s="121">
        <v>4.0</v>
      </c>
      <c r="K17" s="121">
        <v>3.0</v>
      </c>
      <c r="L17" s="26">
        <v>19.0</v>
      </c>
      <c r="M17" s="26" t="s">
        <v>612</v>
      </c>
      <c r="O17" s="26"/>
      <c r="P17" s="26"/>
    </row>
    <row r="18">
      <c r="A18" s="120" t="s">
        <v>625</v>
      </c>
      <c r="B18" s="121">
        <v>7.0</v>
      </c>
      <c r="C18" s="121">
        <v>70.0</v>
      </c>
      <c r="D18" s="121">
        <v>10.0</v>
      </c>
      <c r="E18" s="121">
        <v>22.0</v>
      </c>
      <c r="F18" s="121">
        <v>8.0</v>
      </c>
      <c r="G18" s="121">
        <v>10.0</v>
      </c>
      <c r="H18" s="121">
        <v>22.0</v>
      </c>
      <c r="I18" s="121">
        <v>8.0</v>
      </c>
      <c r="J18" s="121">
        <v>9.0</v>
      </c>
      <c r="K18" s="121">
        <v>6.0</v>
      </c>
      <c r="L18" s="26">
        <v>17.0</v>
      </c>
      <c r="M18" s="26" t="s">
        <v>612</v>
      </c>
      <c r="O18" s="26"/>
      <c r="P18" s="26"/>
    </row>
    <row r="19">
      <c r="A19" s="120" t="s">
        <v>626</v>
      </c>
      <c r="B19" s="121">
        <v>6.0</v>
      </c>
      <c r="C19" s="121">
        <v>70.0</v>
      </c>
      <c r="D19" s="121">
        <v>6.0</v>
      </c>
      <c r="E19" s="121">
        <v>44.0</v>
      </c>
      <c r="F19" s="121">
        <v>8.0</v>
      </c>
      <c r="G19" s="121">
        <v>6.0</v>
      </c>
      <c r="H19" s="121">
        <v>44.0</v>
      </c>
      <c r="I19" s="121">
        <v>8.0</v>
      </c>
      <c r="J19" s="121">
        <v>8.0</v>
      </c>
      <c r="K19" s="121">
        <v>4.0</v>
      </c>
      <c r="L19" s="26">
        <v>19.0</v>
      </c>
      <c r="M19" s="26">
        <v>19.0</v>
      </c>
      <c r="O19" s="26"/>
      <c r="P19" s="26"/>
    </row>
    <row r="20">
      <c r="A20" s="120" t="s">
        <v>627</v>
      </c>
      <c r="B20" s="121">
        <v>6.0</v>
      </c>
      <c r="C20" s="121">
        <v>70.0</v>
      </c>
      <c r="D20" s="121">
        <v>6.0</v>
      </c>
      <c r="E20" s="121">
        <v>44.0</v>
      </c>
      <c r="F20" s="121">
        <v>8.0</v>
      </c>
      <c r="G20" s="121">
        <v>6.0</v>
      </c>
      <c r="H20" s="121">
        <v>44.0</v>
      </c>
      <c r="I20" s="121">
        <v>8.0</v>
      </c>
      <c r="J20" s="121">
        <v>6.0</v>
      </c>
      <c r="K20" s="121">
        <v>4.0</v>
      </c>
      <c r="L20" s="26">
        <v>19.0</v>
      </c>
      <c r="M20" s="26">
        <v>19.0</v>
      </c>
      <c r="O20" s="26"/>
      <c r="P20" s="26"/>
    </row>
    <row r="21">
      <c r="A21" s="120" t="s">
        <v>628</v>
      </c>
      <c r="B21" s="121">
        <v>7.0</v>
      </c>
      <c r="C21" s="121">
        <v>70.0</v>
      </c>
      <c r="D21" s="121">
        <v>10.0</v>
      </c>
      <c r="E21" s="121">
        <v>66.0</v>
      </c>
      <c r="F21" s="121">
        <v>8.0</v>
      </c>
      <c r="G21" s="121">
        <v>10.0</v>
      </c>
      <c r="H21" s="121">
        <v>44.0</v>
      </c>
      <c r="I21" s="121">
        <v>8.0</v>
      </c>
      <c r="J21" s="121">
        <v>9.0</v>
      </c>
      <c r="K21" s="121">
        <v>6.0</v>
      </c>
      <c r="L21" s="26">
        <v>17.0</v>
      </c>
      <c r="M21" s="26" t="s">
        <v>612</v>
      </c>
      <c r="O21" s="26"/>
      <c r="P21" s="26"/>
    </row>
    <row r="22">
      <c r="A22" s="120" t="s">
        <v>629</v>
      </c>
      <c r="B22" s="121">
        <v>4.0</v>
      </c>
      <c r="C22" s="121">
        <v>70.0</v>
      </c>
      <c r="D22" s="121">
        <v>3.0</v>
      </c>
      <c r="E22" s="121">
        <v>44.0</v>
      </c>
      <c r="F22" s="121">
        <v>8.0</v>
      </c>
      <c r="G22" s="121">
        <v>3.0</v>
      </c>
      <c r="H22" s="121">
        <v>66.0</v>
      </c>
      <c r="I22" s="121">
        <v>8.0</v>
      </c>
      <c r="J22" s="121">
        <v>4.0</v>
      </c>
      <c r="K22" s="121">
        <v>3.0</v>
      </c>
      <c r="L22" s="26">
        <v>16.0</v>
      </c>
      <c r="M22" s="26" t="s">
        <v>612</v>
      </c>
      <c r="O22" s="26"/>
      <c r="P22" s="26"/>
    </row>
    <row r="23">
      <c r="A23" s="120" t="s">
        <v>630</v>
      </c>
      <c r="B23" s="121">
        <v>3.0</v>
      </c>
      <c r="C23" s="121">
        <v>70.0</v>
      </c>
      <c r="D23" s="121">
        <v>4.0</v>
      </c>
      <c r="E23" s="121">
        <v>66.0</v>
      </c>
      <c r="F23" s="121">
        <v>4.0</v>
      </c>
      <c r="G23" s="121">
        <v>4.0</v>
      </c>
      <c r="H23" s="121">
        <v>66.0</v>
      </c>
      <c r="I23" s="121">
        <v>4.0</v>
      </c>
      <c r="J23" s="121">
        <v>5.0</v>
      </c>
      <c r="K23" s="121">
        <v>9.0</v>
      </c>
      <c r="L23" s="26">
        <v>12.0</v>
      </c>
      <c r="M23" s="26">
        <v>12.0</v>
      </c>
      <c r="O23" s="26"/>
      <c r="P23" s="26"/>
    </row>
    <row r="24">
      <c r="A24" s="120" t="s">
        <v>631</v>
      </c>
      <c r="B24" s="121">
        <v>8.0</v>
      </c>
      <c r="C24" s="121">
        <v>70.0</v>
      </c>
      <c r="D24" s="121">
        <v>10.0</v>
      </c>
      <c r="E24" s="121">
        <v>66.0</v>
      </c>
      <c r="F24" s="121">
        <v>8.0</v>
      </c>
      <c r="G24" s="121">
        <v>10.0</v>
      </c>
      <c r="H24" s="121">
        <v>44.0</v>
      </c>
      <c r="I24" s="121">
        <v>8.0</v>
      </c>
      <c r="J24" s="121">
        <v>9.0</v>
      </c>
      <c r="K24" s="121">
        <v>6.0</v>
      </c>
      <c r="L24" s="26">
        <v>17.0</v>
      </c>
      <c r="M24" s="26">
        <v>17.0</v>
      </c>
      <c r="O24" s="26"/>
      <c r="P24" s="26"/>
    </row>
    <row r="25">
      <c r="A25" s="120" t="s">
        <v>632</v>
      </c>
      <c r="B25" s="121">
        <v>4.0</v>
      </c>
      <c r="C25" s="121">
        <v>70.0</v>
      </c>
      <c r="D25" s="121">
        <v>9.0</v>
      </c>
      <c r="E25" s="121">
        <v>66.0</v>
      </c>
      <c r="F25" s="121">
        <v>8.0</v>
      </c>
      <c r="G25" s="121">
        <v>9.0</v>
      </c>
      <c r="H25" s="121">
        <v>66.0</v>
      </c>
      <c r="I25" s="121">
        <v>8.0</v>
      </c>
      <c r="J25" s="121">
        <v>7.0</v>
      </c>
      <c r="K25" s="121">
        <v>5.0</v>
      </c>
      <c r="L25" s="26">
        <v>19.0</v>
      </c>
      <c r="M25" s="26">
        <v>19.0</v>
      </c>
      <c r="O25" s="26"/>
      <c r="P25" s="26"/>
    </row>
    <row r="26">
      <c r="A26" s="120" t="s">
        <v>633</v>
      </c>
      <c r="B26" s="121">
        <v>7.0</v>
      </c>
      <c r="C26" s="121">
        <v>70.0</v>
      </c>
      <c r="D26" s="121">
        <v>10.0</v>
      </c>
      <c r="E26" s="121">
        <v>44.0</v>
      </c>
      <c r="F26" s="121">
        <v>8.0</v>
      </c>
      <c r="G26" s="121">
        <v>10.0</v>
      </c>
      <c r="H26" s="121">
        <v>44.0</v>
      </c>
      <c r="I26" s="121">
        <v>8.0</v>
      </c>
      <c r="J26" s="121">
        <v>9.0</v>
      </c>
      <c r="K26" s="121">
        <v>6.0</v>
      </c>
      <c r="L26" s="26">
        <v>17.0</v>
      </c>
      <c r="M26" s="26" t="s">
        <v>612</v>
      </c>
      <c r="O26" s="26"/>
      <c r="P26" s="26"/>
    </row>
    <row r="27">
      <c r="A27" s="120" t="s">
        <v>634</v>
      </c>
      <c r="B27" s="121">
        <v>6.0</v>
      </c>
      <c r="C27" s="121">
        <v>70.0</v>
      </c>
      <c r="D27" s="121">
        <v>7.0</v>
      </c>
      <c r="E27" s="121">
        <v>66.0</v>
      </c>
      <c r="F27" s="121">
        <v>8.0</v>
      </c>
      <c r="G27" s="121">
        <v>7.0</v>
      </c>
      <c r="H27" s="121">
        <v>66.0</v>
      </c>
      <c r="I27" s="121">
        <v>8.0</v>
      </c>
      <c r="J27" s="121">
        <v>6.0</v>
      </c>
      <c r="K27" s="121">
        <v>4.0</v>
      </c>
      <c r="L27" s="26">
        <v>19.0</v>
      </c>
      <c r="M27" s="26" t="s">
        <v>612</v>
      </c>
      <c r="O27" s="26"/>
      <c r="P27" s="26"/>
    </row>
    <row r="28">
      <c r="A28" s="120" t="s">
        <v>635</v>
      </c>
      <c r="B28" s="121">
        <v>8.0</v>
      </c>
      <c r="C28" s="121">
        <v>70.0</v>
      </c>
      <c r="D28" s="121">
        <v>11.0</v>
      </c>
      <c r="E28" s="121">
        <v>66.0</v>
      </c>
      <c r="F28" s="121">
        <v>8.0</v>
      </c>
      <c r="G28" s="121" t="s">
        <v>612</v>
      </c>
      <c r="H28" s="121" t="s">
        <v>612</v>
      </c>
      <c r="I28" s="121" t="s">
        <v>612</v>
      </c>
      <c r="J28" s="121">
        <v>9.0</v>
      </c>
      <c r="K28" s="121">
        <v>6.0</v>
      </c>
      <c r="L28" s="26">
        <v>17.0</v>
      </c>
      <c r="M28" s="26">
        <v>17.0</v>
      </c>
      <c r="O28" s="26"/>
      <c r="P28" s="26"/>
    </row>
    <row r="29">
      <c r="A29" s="120" t="s">
        <v>636</v>
      </c>
      <c r="B29" s="121">
        <v>7.0</v>
      </c>
      <c r="C29" s="121">
        <v>70.0</v>
      </c>
      <c r="D29" s="121">
        <v>10.0</v>
      </c>
      <c r="E29" s="121">
        <v>66.0</v>
      </c>
      <c r="F29" s="121">
        <v>8.0</v>
      </c>
      <c r="G29" s="121">
        <v>10.0</v>
      </c>
      <c r="H29" s="121">
        <v>44.0</v>
      </c>
      <c r="I29" s="121">
        <v>8.0</v>
      </c>
      <c r="J29" s="121">
        <v>9.0</v>
      </c>
      <c r="K29" s="121">
        <v>6.0</v>
      </c>
      <c r="L29" s="26">
        <v>17.0</v>
      </c>
      <c r="M29" s="26">
        <v>17.0</v>
      </c>
      <c r="O29" s="26"/>
      <c r="P29" s="26"/>
    </row>
    <row r="30">
      <c r="A30" s="120" t="s">
        <v>637</v>
      </c>
      <c r="B30" s="121">
        <v>4.0</v>
      </c>
      <c r="C30" s="121">
        <v>70.0</v>
      </c>
      <c r="D30" s="121">
        <v>3.0</v>
      </c>
      <c r="E30" s="121">
        <v>66.0</v>
      </c>
      <c r="F30" s="121">
        <v>8.0</v>
      </c>
      <c r="G30" s="121">
        <v>3.0</v>
      </c>
      <c r="H30" s="121">
        <v>44.0</v>
      </c>
      <c r="I30" s="121">
        <v>8.0</v>
      </c>
      <c r="J30" s="121">
        <v>4.0</v>
      </c>
      <c r="K30" s="121">
        <v>3.0</v>
      </c>
      <c r="L30" s="26">
        <v>16.0</v>
      </c>
      <c r="M30" s="26" t="s">
        <v>612</v>
      </c>
      <c r="O30" s="26"/>
      <c r="P30" s="26"/>
    </row>
    <row r="31">
      <c r="A31" s="120" t="s">
        <v>638</v>
      </c>
      <c r="B31" s="121">
        <v>4.0</v>
      </c>
      <c r="C31" s="121">
        <v>70.0</v>
      </c>
      <c r="D31" s="121">
        <v>9.0</v>
      </c>
      <c r="E31" s="121">
        <v>66.0</v>
      </c>
      <c r="F31" s="121">
        <v>8.0</v>
      </c>
      <c r="G31" s="121">
        <v>9.0</v>
      </c>
      <c r="H31" s="121">
        <v>66.0</v>
      </c>
      <c r="I31" s="121">
        <v>8.0</v>
      </c>
      <c r="J31" s="121">
        <v>7.0</v>
      </c>
      <c r="K31" s="121">
        <v>5.0</v>
      </c>
      <c r="L31" s="26">
        <v>19.0</v>
      </c>
      <c r="M31" s="26" t="s">
        <v>612</v>
      </c>
      <c r="O31" s="26"/>
      <c r="P31" s="26"/>
    </row>
    <row r="32">
      <c r="A32" s="120" t="s">
        <v>639</v>
      </c>
      <c r="B32" s="121">
        <v>8.0</v>
      </c>
      <c r="C32" s="121">
        <v>70.0</v>
      </c>
      <c r="D32" s="121">
        <v>13.0</v>
      </c>
      <c r="E32" s="121">
        <v>66.0</v>
      </c>
      <c r="F32" s="121">
        <v>2.0</v>
      </c>
      <c r="G32" s="121">
        <v>13.0</v>
      </c>
      <c r="H32" s="121">
        <v>66.0</v>
      </c>
      <c r="I32" s="121">
        <v>2.0</v>
      </c>
      <c r="J32" s="121">
        <v>9.0</v>
      </c>
      <c r="K32" s="121">
        <v>13.0</v>
      </c>
      <c r="L32" s="26">
        <v>10.0</v>
      </c>
      <c r="M32" s="26">
        <v>10.0</v>
      </c>
      <c r="O32" s="26"/>
      <c r="P32" s="26"/>
    </row>
    <row r="33">
      <c r="A33" s="120" t="s">
        <v>640</v>
      </c>
      <c r="B33" s="121">
        <v>7.0</v>
      </c>
      <c r="C33" s="121">
        <v>70.0</v>
      </c>
      <c r="D33" s="121" t="s">
        <v>612</v>
      </c>
      <c r="E33" s="121" t="s">
        <v>612</v>
      </c>
      <c r="F33" s="121" t="s">
        <v>612</v>
      </c>
      <c r="G33" s="121">
        <v>10.0</v>
      </c>
      <c r="H33" s="121">
        <v>44.0</v>
      </c>
      <c r="I33" s="121">
        <v>8.0</v>
      </c>
      <c r="J33" s="121">
        <v>9.0</v>
      </c>
      <c r="K33" s="121">
        <v>6.0</v>
      </c>
      <c r="L33" s="26">
        <v>17.0</v>
      </c>
      <c r="M33" s="26" t="s">
        <v>612</v>
      </c>
    </row>
    <row r="34">
      <c r="A34" s="120" t="s">
        <v>641</v>
      </c>
      <c r="B34" s="121">
        <v>4.0</v>
      </c>
      <c r="C34" s="121">
        <v>70.0</v>
      </c>
      <c r="D34" s="121">
        <v>6.0</v>
      </c>
      <c r="E34" s="121">
        <v>66.0</v>
      </c>
      <c r="F34" s="121">
        <v>8.0</v>
      </c>
      <c r="G34" s="121">
        <v>6.0</v>
      </c>
      <c r="H34" s="121">
        <v>44.0</v>
      </c>
      <c r="I34" s="121">
        <v>8.0</v>
      </c>
      <c r="J34" s="121">
        <v>6.0</v>
      </c>
      <c r="K34" s="121">
        <v>4.0</v>
      </c>
      <c r="L34" s="26">
        <v>18.0</v>
      </c>
      <c r="M34" s="26" t="s">
        <v>612</v>
      </c>
      <c r="P34" s="26"/>
    </row>
    <row r="35">
      <c r="A35" s="120" t="s">
        <v>642</v>
      </c>
      <c r="B35" s="121">
        <v>4.0</v>
      </c>
      <c r="C35" s="121">
        <v>70.0</v>
      </c>
      <c r="D35" s="121">
        <v>3.0</v>
      </c>
      <c r="E35" s="121">
        <v>66.0</v>
      </c>
      <c r="F35" s="121">
        <v>8.0</v>
      </c>
      <c r="G35" s="121">
        <v>3.0</v>
      </c>
      <c r="H35" s="121">
        <v>70.0</v>
      </c>
      <c r="I35" s="121">
        <v>8.0</v>
      </c>
      <c r="J35" s="121">
        <v>4.0</v>
      </c>
      <c r="K35" s="121">
        <v>3.0</v>
      </c>
      <c r="L35" s="26">
        <v>16.0</v>
      </c>
      <c r="M35" s="26">
        <v>16.0</v>
      </c>
      <c r="O35" s="26"/>
      <c r="P35" s="26"/>
    </row>
    <row r="36">
      <c r="A36" s="120" t="s">
        <v>643</v>
      </c>
      <c r="B36" s="121">
        <v>4.0</v>
      </c>
      <c r="C36" s="121">
        <v>70.0</v>
      </c>
      <c r="D36" s="121">
        <v>9.0</v>
      </c>
      <c r="E36" s="121">
        <v>70.0</v>
      </c>
      <c r="F36" s="121">
        <v>8.0</v>
      </c>
      <c r="G36" s="121">
        <v>9.0</v>
      </c>
      <c r="H36" s="121">
        <v>66.0</v>
      </c>
      <c r="I36" s="121">
        <v>8.0</v>
      </c>
      <c r="J36" s="121">
        <v>7.0</v>
      </c>
      <c r="K36" s="121">
        <v>5.0</v>
      </c>
      <c r="L36" s="26">
        <v>19.0</v>
      </c>
      <c r="M36" s="26">
        <v>19.0</v>
      </c>
      <c r="P36" s="26"/>
    </row>
    <row r="37">
      <c r="A37" s="120" t="s">
        <v>644</v>
      </c>
      <c r="B37" s="121" t="s">
        <v>612</v>
      </c>
      <c r="C37" s="121" t="s">
        <v>612</v>
      </c>
      <c r="D37" s="121">
        <v>6.0</v>
      </c>
      <c r="E37" s="121">
        <v>44.0</v>
      </c>
      <c r="F37" s="121">
        <v>8.0</v>
      </c>
      <c r="G37" s="121">
        <v>6.0</v>
      </c>
      <c r="H37" s="121">
        <v>22.0</v>
      </c>
      <c r="I37" s="121">
        <v>8.0</v>
      </c>
      <c r="J37" s="121">
        <v>6.0</v>
      </c>
      <c r="K37" s="121">
        <v>4.0</v>
      </c>
      <c r="L37" s="26">
        <v>19.0</v>
      </c>
      <c r="M37" s="26" t="s">
        <v>612</v>
      </c>
      <c r="P37" s="26"/>
    </row>
    <row r="38">
      <c r="A38" s="120" t="s">
        <v>645</v>
      </c>
      <c r="B38" s="121">
        <v>4.0</v>
      </c>
      <c r="C38" s="121">
        <v>70.0</v>
      </c>
      <c r="D38" s="121">
        <v>8.0</v>
      </c>
      <c r="E38" s="121">
        <v>66.0</v>
      </c>
      <c r="F38" s="121">
        <v>8.0</v>
      </c>
      <c r="G38" s="121">
        <v>8.0</v>
      </c>
      <c r="H38" s="121">
        <v>66.0</v>
      </c>
      <c r="I38" s="121">
        <v>8.0</v>
      </c>
      <c r="J38" s="121">
        <v>7.0</v>
      </c>
      <c r="K38" s="121">
        <v>5.0</v>
      </c>
      <c r="L38" s="26">
        <v>19.0</v>
      </c>
      <c r="M38" s="26" t="s">
        <v>612</v>
      </c>
      <c r="O38" s="26"/>
      <c r="P38" s="26"/>
    </row>
    <row r="39">
      <c r="A39" s="120" t="s">
        <v>646</v>
      </c>
      <c r="B39" s="121">
        <v>8.0</v>
      </c>
      <c r="C39" s="121">
        <v>70.0</v>
      </c>
      <c r="D39" s="121">
        <v>6.0</v>
      </c>
      <c r="E39" s="121">
        <v>66.0</v>
      </c>
      <c r="F39" s="121">
        <v>8.0</v>
      </c>
      <c r="G39" s="121">
        <v>6.0</v>
      </c>
      <c r="H39" s="121">
        <v>66.0</v>
      </c>
      <c r="I39" s="121">
        <v>8.0</v>
      </c>
      <c r="J39" s="121">
        <v>6.0</v>
      </c>
      <c r="K39" s="121">
        <v>4.0</v>
      </c>
      <c r="L39" s="26">
        <v>18.0</v>
      </c>
      <c r="M39" s="26" t="s">
        <v>612</v>
      </c>
      <c r="O39" s="26"/>
      <c r="P39" s="26"/>
    </row>
    <row r="40">
      <c r="A40" s="120" t="s">
        <v>647</v>
      </c>
      <c r="B40" s="121">
        <v>4.0</v>
      </c>
      <c r="C40" s="121">
        <v>70.0</v>
      </c>
      <c r="D40" s="121">
        <v>9.0</v>
      </c>
      <c r="E40" s="121">
        <v>44.0</v>
      </c>
      <c r="F40" s="121">
        <v>8.0</v>
      </c>
      <c r="G40" s="121">
        <v>9.0</v>
      </c>
      <c r="H40" s="121">
        <v>66.0</v>
      </c>
      <c r="I40" s="121">
        <v>8.0</v>
      </c>
      <c r="J40" s="121">
        <v>7.0</v>
      </c>
      <c r="K40" s="121">
        <v>5.0</v>
      </c>
      <c r="L40" s="26">
        <v>19.0</v>
      </c>
      <c r="M40" s="26">
        <v>19.0</v>
      </c>
      <c r="O40" s="26"/>
      <c r="P40" s="26"/>
    </row>
    <row r="41">
      <c r="A41" s="120" t="s">
        <v>648</v>
      </c>
      <c r="B41" s="121">
        <v>1.0</v>
      </c>
      <c r="C41" s="121">
        <v>70.0</v>
      </c>
      <c r="D41" s="121">
        <v>1.0</v>
      </c>
      <c r="E41" s="121">
        <v>66.0</v>
      </c>
      <c r="F41" s="121">
        <v>1.0</v>
      </c>
      <c r="G41" s="121">
        <v>1.0</v>
      </c>
      <c r="H41" s="121">
        <v>66.0</v>
      </c>
      <c r="I41" s="121">
        <v>1.0</v>
      </c>
      <c r="J41" s="121">
        <v>1.0</v>
      </c>
      <c r="K41" s="121">
        <v>1.0</v>
      </c>
      <c r="L41" s="26">
        <v>1.0</v>
      </c>
      <c r="M41" s="26">
        <v>1.0</v>
      </c>
      <c r="O41" s="26"/>
      <c r="P41" s="26"/>
    </row>
    <row r="42">
      <c r="A42" s="120" t="s">
        <v>649</v>
      </c>
      <c r="B42" s="121">
        <v>4.0</v>
      </c>
      <c r="C42" s="121">
        <v>70.0</v>
      </c>
      <c r="D42" s="121">
        <v>8.0</v>
      </c>
      <c r="E42" s="121">
        <v>66.0</v>
      </c>
      <c r="F42" s="121">
        <v>8.0</v>
      </c>
      <c r="G42" s="121">
        <v>8.0</v>
      </c>
      <c r="H42" s="121">
        <v>44.0</v>
      </c>
      <c r="I42" s="121">
        <v>8.0</v>
      </c>
      <c r="J42" s="121">
        <v>7.0</v>
      </c>
      <c r="K42" s="121">
        <v>5.0</v>
      </c>
      <c r="L42" s="26">
        <v>19.0</v>
      </c>
      <c r="M42" s="26" t="s">
        <v>612</v>
      </c>
      <c r="P42" s="26"/>
    </row>
    <row r="43">
      <c r="A43" s="120" t="s">
        <v>650</v>
      </c>
      <c r="B43" s="121">
        <v>7.0</v>
      </c>
      <c r="C43" s="121">
        <v>70.0</v>
      </c>
      <c r="D43" s="121">
        <v>11.0</v>
      </c>
      <c r="E43" s="121">
        <v>44.0</v>
      </c>
      <c r="F43" s="121">
        <v>8.0</v>
      </c>
      <c r="G43" s="121">
        <v>11.0</v>
      </c>
      <c r="H43" s="121">
        <v>44.0</v>
      </c>
      <c r="I43" s="121">
        <v>8.0</v>
      </c>
      <c r="J43" s="121">
        <v>9.0</v>
      </c>
      <c r="K43" s="121">
        <v>6.0</v>
      </c>
      <c r="L43" s="26">
        <v>17.0</v>
      </c>
      <c r="M43" s="26" t="s">
        <v>612</v>
      </c>
      <c r="P43" s="26"/>
    </row>
    <row r="44">
      <c r="A44" s="120" t="s">
        <v>651</v>
      </c>
      <c r="B44" s="121" t="s">
        <v>612</v>
      </c>
      <c r="C44" s="121" t="s">
        <v>612</v>
      </c>
      <c r="D44" s="121">
        <v>9.0</v>
      </c>
      <c r="E44" s="121">
        <v>66.0</v>
      </c>
      <c r="F44" s="121">
        <v>8.0</v>
      </c>
      <c r="G44" s="121">
        <v>9.0</v>
      </c>
      <c r="H44" s="121">
        <v>66.0</v>
      </c>
      <c r="I44" s="121">
        <v>8.0</v>
      </c>
      <c r="J44" s="121">
        <v>7.0</v>
      </c>
      <c r="K44" s="121">
        <v>5.0</v>
      </c>
      <c r="L44" s="26">
        <v>19.0</v>
      </c>
      <c r="M44" s="26">
        <v>19.0</v>
      </c>
      <c r="P44" s="26"/>
    </row>
    <row r="45">
      <c r="A45" s="120" t="s">
        <v>652</v>
      </c>
      <c r="B45" s="121">
        <v>4.0</v>
      </c>
      <c r="C45" s="121">
        <v>70.0</v>
      </c>
      <c r="D45" s="121">
        <v>8.0</v>
      </c>
      <c r="E45" s="121">
        <v>66.0</v>
      </c>
      <c r="F45" s="121">
        <v>8.0</v>
      </c>
      <c r="G45" s="121">
        <v>8.0</v>
      </c>
      <c r="H45" s="121">
        <v>44.0</v>
      </c>
      <c r="I45" s="121">
        <v>8.0</v>
      </c>
      <c r="J45" s="121">
        <v>7.0</v>
      </c>
      <c r="K45" s="121">
        <v>5.0</v>
      </c>
      <c r="L45" s="26">
        <v>19.0</v>
      </c>
      <c r="M45" s="26" t="s">
        <v>612</v>
      </c>
      <c r="N45" s="26"/>
      <c r="O45" s="26"/>
      <c r="P45" s="26"/>
    </row>
    <row r="46">
      <c r="A46" s="120" t="s">
        <v>653</v>
      </c>
      <c r="B46" s="121">
        <v>8.0</v>
      </c>
      <c r="C46" s="121">
        <v>70.0</v>
      </c>
      <c r="D46" s="121">
        <v>11.0</v>
      </c>
      <c r="E46" s="121">
        <v>66.0</v>
      </c>
      <c r="F46" s="121">
        <v>2.0</v>
      </c>
      <c r="G46" s="121">
        <v>11.0</v>
      </c>
      <c r="H46" s="121">
        <v>44.0</v>
      </c>
      <c r="I46" s="121">
        <v>2.0</v>
      </c>
      <c r="J46" s="121">
        <v>9.0</v>
      </c>
      <c r="K46" s="121">
        <v>11.0</v>
      </c>
      <c r="L46" s="26">
        <v>17.0</v>
      </c>
      <c r="M46" s="26">
        <v>17.0</v>
      </c>
      <c r="N46" s="26"/>
      <c r="O46" s="26"/>
      <c r="P46" s="26"/>
    </row>
    <row r="47">
      <c r="A47" s="120" t="s">
        <v>654</v>
      </c>
      <c r="B47" s="121">
        <v>6.0</v>
      </c>
      <c r="C47" s="121">
        <v>70.0</v>
      </c>
      <c r="D47" s="121">
        <v>14.0</v>
      </c>
      <c r="E47" s="121">
        <v>66.0</v>
      </c>
      <c r="F47" s="121">
        <v>3.0</v>
      </c>
      <c r="G47" s="121">
        <v>14.0</v>
      </c>
      <c r="H47" s="121">
        <v>66.0</v>
      </c>
      <c r="I47" s="121">
        <v>3.0</v>
      </c>
      <c r="J47" s="121">
        <v>3.0</v>
      </c>
      <c r="K47" s="121">
        <v>14.0</v>
      </c>
      <c r="L47" s="26">
        <v>14.0</v>
      </c>
      <c r="M47" s="26">
        <v>14.0</v>
      </c>
      <c r="N47" s="26"/>
      <c r="O47" s="26"/>
      <c r="P47" s="26"/>
    </row>
    <row r="48">
      <c r="A48" s="120" t="s">
        <v>655</v>
      </c>
      <c r="B48" s="121">
        <v>8.0</v>
      </c>
      <c r="C48" s="121">
        <v>70.0</v>
      </c>
      <c r="D48" s="121">
        <v>10.0</v>
      </c>
      <c r="E48" s="121">
        <v>44.0</v>
      </c>
      <c r="F48" s="121">
        <v>2.0</v>
      </c>
      <c r="G48" s="121">
        <v>10.0</v>
      </c>
      <c r="H48" s="121">
        <v>66.0</v>
      </c>
      <c r="I48" s="121">
        <v>2.0</v>
      </c>
      <c r="J48" s="121">
        <v>9.0</v>
      </c>
      <c r="K48" s="121">
        <v>6.0</v>
      </c>
      <c r="L48" s="26">
        <v>17.0</v>
      </c>
      <c r="M48" s="26">
        <v>17.0</v>
      </c>
      <c r="N48" s="26"/>
      <c r="O48" s="26"/>
      <c r="P48" s="26"/>
    </row>
    <row r="49">
      <c r="A49" s="120" t="s">
        <v>656</v>
      </c>
      <c r="B49" s="121" t="s">
        <v>612</v>
      </c>
      <c r="C49" s="121" t="s">
        <v>612</v>
      </c>
      <c r="D49" s="121" t="s">
        <v>612</v>
      </c>
      <c r="E49" s="121" t="s">
        <v>612</v>
      </c>
      <c r="F49" s="121" t="s">
        <v>612</v>
      </c>
      <c r="G49" s="121">
        <v>8.0</v>
      </c>
      <c r="H49" s="121">
        <v>44.0</v>
      </c>
      <c r="I49" s="121">
        <v>8.0</v>
      </c>
      <c r="J49" s="121">
        <v>7.0</v>
      </c>
      <c r="K49" s="121">
        <v>5.0</v>
      </c>
      <c r="L49" s="26">
        <v>19.0</v>
      </c>
      <c r="M49" s="26" t="s">
        <v>612</v>
      </c>
      <c r="N49" s="26"/>
      <c r="O49" s="26"/>
      <c r="P49" s="26"/>
    </row>
    <row r="50">
      <c r="A50" s="120" t="s">
        <v>657</v>
      </c>
      <c r="B50" s="121">
        <v>4.0</v>
      </c>
      <c r="C50" s="121">
        <v>66.0</v>
      </c>
      <c r="D50" s="121">
        <v>9.0</v>
      </c>
      <c r="E50" s="121">
        <v>66.0</v>
      </c>
      <c r="F50" s="121">
        <v>8.0</v>
      </c>
      <c r="G50" s="121">
        <v>9.0</v>
      </c>
      <c r="H50" s="121">
        <v>66.0</v>
      </c>
      <c r="I50" s="121">
        <v>8.0</v>
      </c>
      <c r="J50" s="121">
        <v>7.0</v>
      </c>
      <c r="K50" s="121">
        <v>5.0</v>
      </c>
      <c r="L50" s="26">
        <v>19.0</v>
      </c>
      <c r="M50" s="26">
        <v>19.0</v>
      </c>
      <c r="N50" s="26"/>
      <c r="O50" s="26"/>
      <c r="P50" s="26"/>
    </row>
    <row r="51">
      <c r="A51" s="120" t="s">
        <v>658</v>
      </c>
      <c r="B51" s="121">
        <v>4.0</v>
      </c>
      <c r="C51" s="121">
        <v>70.0</v>
      </c>
      <c r="D51" s="121">
        <v>8.0</v>
      </c>
      <c r="E51" s="121">
        <v>66.0</v>
      </c>
      <c r="F51" s="121">
        <v>8.0</v>
      </c>
      <c r="G51" s="121">
        <v>8.0</v>
      </c>
      <c r="H51" s="121">
        <v>44.0</v>
      </c>
      <c r="I51" s="121">
        <v>8.0</v>
      </c>
      <c r="J51" s="121">
        <v>7.0</v>
      </c>
      <c r="K51" s="121">
        <v>5.0</v>
      </c>
      <c r="L51" s="26">
        <v>19.0</v>
      </c>
      <c r="M51" s="26" t="s">
        <v>612</v>
      </c>
    </row>
    <row r="52">
      <c r="A52" s="120" t="s">
        <v>659</v>
      </c>
      <c r="B52" s="121">
        <v>8.0</v>
      </c>
      <c r="C52" s="121">
        <v>70.0</v>
      </c>
      <c r="D52" s="121">
        <v>11.0</v>
      </c>
      <c r="E52" s="121">
        <v>66.0</v>
      </c>
      <c r="F52" s="121">
        <v>8.0</v>
      </c>
      <c r="G52" s="121">
        <v>11.0</v>
      </c>
      <c r="H52" s="121">
        <v>66.0</v>
      </c>
      <c r="I52" s="121">
        <v>8.0</v>
      </c>
      <c r="J52" s="121">
        <v>9.0</v>
      </c>
      <c r="K52" s="121">
        <v>6.0</v>
      </c>
      <c r="L52" s="26">
        <v>17.0</v>
      </c>
      <c r="M52" s="26">
        <v>17.0</v>
      </c>
      <c r="O52" s="26"/>
      <c r="P52" s="26"/>
    </row>
    <row r="53">
      <c r="A53" s="120" t="s">
        <v>660</v>
      </c>
      <c r="B53" s="121">
        <v>4.0</v>
      </c>
      <c r="C53" s="121">
        <v>70.0</v>
      </c>
      <c r="D53" s="121">
        <v>8.0</v>
      </c>
      <c r="E53" s="121">
        <v>66.0</v>
      </c>
      <c r="F53" s="121">
        <v>8.0</v>
      </c>
      <c r="G53" s="121">
        <v>8.0</v>
      </c>
      <c r="H53" s="121">
        <v>66.0</v>
      </c>
      <c r="I53" s="121">
        <v>8.0</v>
      </c>
      <c r="J53" s="121">
        <v>7.0</v>
      </c>
      <c r="K53" s="121">
        <v>5.0</v>
      </c>
      <c r="L53" s="26">
        <v>19.0</v>
      </c>
      <c r="M53" s="26">
        <v>19.0</v>
      </c>
      <c r="O53" s="26"/>
      <c r="P53" s="26"/>
    </row>
    <row r="54">
      <c r="A54" s="120" t="s">
        <v>661</v>
      </c>
      <c r="B54" s="121">
        <v>4.0</v>
      </c>
      <c r="C54" s="121">
        <v>70.0</v>
      </c>
      <c r="D54" s="121">
        <v>3.0</v>
      </c>
      <c r="E54" s="121">
        <v>66.0</v>
      </c>
      <c r="F54" s="121">
        <v>8.0</v>
      </c>
      <c r="G54" s="121">
        <v>3.0</v>
      </c>
      <c r="H54" s="121">
        <v>66.0</v>
      </c>
      <c r="I54" s="121">
        <v>8.0</v>
      </c>
      <c r="J54" s="121">
        <v>4.0</v>
      </c>
      <c r="K54" s="121">
        <v>8.0</v>
      </c>
      <c r="L54" s="26">
        <v>16.0</v>
      </c>
      <c r="M54" s="26" t="s">
        <v>612</v>
      </c>
      <c r="N54" s="26"/>
      <c r="O54" s="26"/>
      <c r="P54" s="26"/>
    </row>
    <row r="55">
      <c r="A55" s="120" t="s">
        <v>662</v>
      </c>
      <c r="B55" s="121" t="s">
        <v>612</v>
      </c>
      <c r="C55" s="121" t="s">
        <v>612</v>
      </c>
      <c r="D55" s="121">
        <v>11.0</v>
      </c>
      <c r="E55" s="121">
        <v>22.0</v>
      </c>
      <c r="F55" s="121">
        <v>8.0</v>
      </c>
      <c r="G55" s="121">
        <v>11.0</v>
      </c>
      <c r="H55" s="121">
        <v>22.0</v>
      </c>
      <c r="I55" s="121">
        <v>8.0</v>
      </c>
      <c r="J55" s="121">
        <v>9.0</v>
      </c>
      <c r="K55" s="121">
        <v>6.0</v>
      </c>
      <c r="L55" s="26" t="s">
        <v>612</v>
      </c>
      <c r="M55" s="26" t="s">
        <v>612</v>
      </c>
      <c r="N55" s="26"/>
      <c r="O55" s="26"/>
      <c r="P55" s="26"/>
    </row>
    <row r="56">
      <c r="A56" s="120" t="s">
        <v>663</v>
      </c>
      <c r="B56" s="121">
        <v>7.0</v>
      </c>
      <c r="C56" s="121">
        <v>70.0</v>
      </c>
      <c r="D56" s="121">
        <v>11.0</v>
      </c>
      <c r="E56" s="121">
        <v>66.0</v>
      </c>
      <c r="F56" s="121">
        <v>8.0</v>
      </c>
      <c r="G56" s="121">
        <v>11.0</v>
      </c>
      <c r="H56" s="121">
        <v>44.0</v>
      </c>
      <c r="I56" s="121">
        <v>8.0</v>
      </c>
      <c r="J56" s="121">
        <v>9.0</v>
      </c>
      <c r="K56" s="121">
        <v>6.0</v>
      </c>
      <c r="L56" s="26">
        <v>17.0</v>
      </c>
      <c r="M56" s="26">
        <v>17.0</v>
      </c>
      <c r="N56" s="26"/>
      <c r="O56" s="26"/>
      <c r="P56" s="26"/>
    </row>
    <row r="57">
      <c r="A57" s="120" t="s">
        <v>664</v>
      </c>
      <c r="B57" s="121">
        <v>6.0</v>
      </c>
      <c r="C57" s="121">
        <v>70.0</v>
      </c>
      <c r="D57" s="121">
        <v>7.0</v>
      </c>
      <c r="E57" s="121">
        <v>70.0</v>
      </c>
      <c r="F57" s="121">
        <v>8.0</v>
      </c>
      <c r="G57" s="121">
        <v>7.0</v>
      </c>
      <c r="H57" s="121">
        <v>70.0</v>
      </c>
      <c r="I57" s="121">
        <v>8.0</v>
      </c>
      <c r="J57" s="121">
        <v>4.0</v>
      </c>
      <c r="K57" s="121">
        <v>4.0</v>
      </c>
      <c r="L57" s="26">
        <v>19.0</v>
      </c>
      <c r="M57" s="26" t="s">
        <v>612</v>
      </c>
      <c r="N57" s="26"/>
      <c r="O57" s="26"/>
      <c r="P57" s="26"/>
    </row>
    <row r="58">
      <c r="A58" s="120" t="s">
        <v>665</v>
      </c>
      <c r="B58" s="121">
        <v>4.0</v>
      </c>
      <c r="C58" s="121">
        <v>70.0</v>
      </c>
      <c r="D58" s="121">
        <v>3.0</v>
      </c>
      <c r="E58" s="121">
        <v>70.0</v>
      </c>
      <c r="F58" s="121">
        <v>8.0</v>
      </c>
      <c r="G58" s="121">
        <v>3.0</v>
      </c>
      <c r="H58" s="121">
        <v>70.0</v>
      </c>
      <c r="I58" s="121">
        <v>8.0</v>
      </c>
      <c r="J58" s="121">
        <v>4.0</v>
      </c>
      <c r="K58" s="121">
        <v>7.0</v>
      </c>
      <c r="L58" s="26">
        <v>16.0</v>
      </c>
      <c r="M58" s="26">
        <v>16.0</v>
      </c>
      <c r="O58" s="26"/>
      <c r="P58" s="26"/>
    </row>
    <row r="59">
      <c r="A59" s="120" t="s">
        <v>666</v>
      </c>
      <c r="B59" s="121">
        <v>5.0</v>
      </c>
      <c r="C59" s="121">
        <v>70.0</v>
      </c>
      <c r="D59" s="121">
        <v>4.0</v>
      </c>
      <c r="E59" s="121">
        <v>66.0</v>
      </c>
      <c r="F59" s="121">
        <v>4.0</v>
      </c>
      <c r="G59" s="121">
        <v>4.0</v>
      </c>
      <c r="H59" s="121">
        <v>66.0</v>
      </c>
      <c r="I59" s="121">
        <v>4.0</v>
      </c>
      <c r="J59" s="121">
        <v>5.0</v>
      </c>
      <c r="K59" s="121">
        <v>9.0</v>
      </c>
      <c r="L59" s="26">
        <v>12.0</v>
      </c>
      <c r="M59" s="26">
        <v>12.0</v>
      </c>
      <c r="N59" s="26"/>
      <c r="O59" s="26"/>
      <c r="P59" s="26"/>
    </row>
    <row r="60">
      <c r="A60" s="120" t="s">
        <v>667</v>
      </c>
      <c r="B60" s="121">
        <v>4.0</v>
      </c>
      <c r="C60" s="121">
        <v>70.0</v>
      </c>
      <c r="D60" s="121">
        <v>9.0</v>
      </c>
      <c r="E60" s="121">
        <v>44.0</v>
      </c>
      <c r="F60" s="121">
        <v>8.0</v>
      </c>
      <c r="G60" s="121">
        <v>9.0</v>
      </c>
      <c r="H60" s="121">
        <v>44.0</v>
      </c>
      <c r="I60" s="121">
        <v>8.0</v>
      </c>
      <c r="J60" s="121">
        <v>7.0</v>
      </c>
      <c r="K60" s="121">
        <v>5.0</v>
      </c>
      <c r="L60" s="26">
        <v>19.0</v>
      </c>
      <c r="M60" s="26" t="s">
        <v>612</v>
      </c>
      <c r="N60" s="26"/>
      <c r="O60" s="26"/>
      <c r="P60" s="26"/>
    </row>
    <row r="61">
      <c r="A61" s="120" t="s">
        <v>668</v>
      </c>
      <c r="B61" s="121">
        <v>7.0</v>
      </c>
      <c r="C61" s="121">
        <v>70.0</v>
      </c>
      <c r="D61" s="121">
        <v>11.0</v>
      </c>
      <c r="E61" s="121">
        <v>44.0</v>
      </c>
      <c r="F61" s="121">
        <v>8.0</v>
      </c>
      <c r="G61" s="121">
        <v>11.0</v>
      </c>
      <c r="H61" s="121">
        <v>44.0</v>
      </c>
      <c r="I61" s="121">
        <v>8.0</v>
      </c>
      <c r="J61" s="121">
        <v>9.0</v>
      </c>
      <c r="K61" s="121">
        <v>6.0</v>
      </c>
      <c r="L61" s="26">
        <v>17.0</v>
      </c>
      <c r="M61" s="26" t="s">
        <v>612</v>
      </c>
      <c r="N61" s="26"/>
      <c r="O61" s="26"/>
      <c r="P61" s="26"/>
    </row>
    <row r="62">
      <c r="A62" s="120" t="s">
        <v>669</v>
      </c>
      <c r="B62" s="121">
        <v>7.0</v>
      </c>
      <c r="C62" s="121">
        <v>70.0</v>
      </c>
      <c r="D62" s="121">
        <v>11.0</v>
      </c>
      <c r="E62" s="121">
        <v>66.0</v>
      </c>
      <c r="F62" s="121">
        <v>2.0</v>
      </c>
      <c r="G62" s="121">
        <v>11.0</v>
      </c>
      <c r="H62" s="121">
        <v>44.0</v>
      </c>
      <c r="I62" s="121">
        <v>2.0</v>
      </c>
      <c r="J62" s="121">
        <v>9.0</v>
      </c>
      <c r="K62" s="121">
        <v>6.0</v>
      </c>
      <c r="L62" s="26">
        <v>17.0</v>
      </c>
      <c r="M62" s="26">
        <v>17.0</v>
      </c>
      <c r="O62" s="26"/>
      <c r="P62" s="26"/>
    </row>
    <row r="63">
      <c r="A63" s="120" t="s">
        <v>670</v>
      </c>
      <c r="B63" s="121">
        <v>8.0</v>
      </c>
      <c r="C63" s="121">
        <v>70.0</v>
      </c>
      <c r="D63" s="121">
        <v>10.0</v>
      </c>
      <c r="E63" s="121">
        <v>66.0</v>
      </c>
      <c r="F63" s="121">
        <v>2.0</v>
      </c>
      <c r="G63" s="121">
        <v>10.0</v>
      </c>
      <c r="H63" s="121">
        <v>66.0</v>
      </c>
      <c r="I63" s="121">
        <v>2.0</v>
      </c>
      <c r="J63" s="121">
        <v>9.0</v>
      </c>
      <c r="K63" s="121">
        <v>6.0</v>
      </c>
      <c r="L63" s="26">
        <v>17.0</v>
      </c>
      <c r="M63" s="26">
        <v>17.0</v>
      </c>
      <c r="N63" s="26"/>
      <c r="O63" s="26"/>
      <c r="P63" s="26"/>
    </row>
    <row r="64">
      <c r="A64" s="120" t="s">
        <v>671</v>
      </c>
      <c r="B64" s="121">
        <v>6.0</v>
      </c>
      <c r="C64" s="121">
        <v>70.0</v>
      </c>
      <c r="D64" s="121">
        <v>8.0</v>
      </c>
      <c r="E64" s="121">
        <v>44.0</v>
      </c>
      <c r="F64" s="121">
        <v>8.0</v>
      </c>
      <c r="G64" s="121">
        <v>8.0</v>
      </c>
      <c r="H64" s="121">
        <v>66.0</v>
      </c>
      <c r="I64" s="121">
        <v>8.0</v>
      </c>
      <c r="J64" s="121">
        <v>8.0</v>
      </c>
      <c r="K64" s="121">
        <v>5.0</v>
      </c>
      <c r="L64" s="26">
        <v>19.0</v>
      </c>
      <c r="M64" s="26">
        <v>19.0</v>
      </c>
      <c r="N64" s="26"/>
      <c r="O64" s="26"/>
      <c r="P64" s="26"/>
    </row>
    <row r="65">
      <c r="A65" s="120" t="s">
        <v>672</v>
      </c>
      <c r="B65" s="121">
        <v>8.0</v>
      </c>
      <c r="C65" s="121">
        <v>70.0</v>
      </c>
      <c r="D65" s="121">
        <v>11.0</v>
      </c>
      <c r="E65" s="121">
        <v>66.0</v>
      </c>
      <c r="F65" s="121">
        <v>8.0</v>
      </c>
      <c r="G65" s="121">
        <v>11.0</v>
      </c>
      <c r="H65" s="121">
        <v>44.0</v>
      </c>
      <c r="I65" s="121">
        <v>8.0</v>
      </c>
      <c r="J65" s="121">
        <v>9.0</v>
      </c>
      <c r="K65" s="121">
        <v>6.0</v>
      </c>
      <c r="L65" s="26">
        <v>17.0</v>
      </c>
      <c r="M65" s="26">
        <v>17.0</v>
      </c>
      <c r="O65" s="26"/>
      <c r="P65" s="26"/>
    </row>
    <row r="66">
      <c r="A66" s="120" t="s">
        <v>673</v>
      </c>
      <c r="B66" s="121" t="s">
        <v>612</v>
      </c>
      <c r="C66" s="121" t="s">
        <v>612</v>
      </c>
      <c r="D66" s="121">
        <v>8.0</v>
      </c>
      <c r="E66" s="121">
        <v>44.0</v>
      </c>
      <c r="F66" s="121">
        <v>8.0</v>
      </c>
      <c r="G66" s="121">
        <v>8.0</v>
      </c>
      <c r="H66" s="121">
        <v>22.0</v>
      </c>
      <c r="I66" s="121">
        <v>8.0</v>
      </c>
      <c r="J66" s="121">
        <v>7.0</v>
      </c>
      <c r="K66" s="121">
        <v>5.0</v>
      </c>
      <c r="L66" s="26">
        <v>19.0</v>
      </c>
      <c r="M66" s="26" t="s">
        <v>612</v>
      </c>
      <c r="O66" s="26"/>
      <c r="P66" s="26"/>
    </row>
    <row r="67">
      <c r="A67" s="120" t="s">
        <v>674</v>
      </c>
      <c r="B67" s="121">
        <v>4.0</v>
      </c>
      <c r="C67" s="121">
        <v>70.0</v>
      </c>
      <c r="D67" s="121">
        <v>9.0</v>
      </c>
      <c r="E67" s="121">
        <v>66.0</v>
      </c>
      <c r="F67" s="121">
        <v>8.0</v>
      </c>
      <c r="G67" s="121">
        <v>9.0</v>
      </c>
      <c r="H67" s="121">
        <v>44.0</v>
      </c>
      <c r="I67" s="121">
        <v>8.0</v>
      </c>
      <c r="J67" s="121">
        <v>7.0</v>
      </c>
      <c r="K67" s="121">
        <v>5.0</v>
      </c>
      <c r="L67" s="26">
        <v>19.0</v>
      </c>
      <c r="M67" s="26" t="s">
        <v>612</v>
      </c>
      <c r="N67" s="26"/>
      <c r="O67" s="26"/>
      <c r="P67" s="26"/>
    </row>
    <row r="68">
      <c r="A68" s="120" t="s">
        <v>675</v>
      </c>
      <c r="B68" s="121">
        <v>4.0</v>
      </c>
      <c r="C68" s="121">
        <v>70.0</v>
      </c>
      <c r="D68" s="121">
        <v>3.0</v>
      </c>
      <c r="E68" s="121">
        <v>66.0</v>
      </c>
      <c r="F68" s="121">
        <v>8.0</v>
      </c>
      <c r="G68" s="121">
        <v>3.0</v>
      </c>
      <c r="H68" s="121">
        <v>70.0</v>
      </c>
      <c r="I68" s="121">
        <v>8.0</v>
      </c>
      <c r="J68" s="121">
        <v>4.0</v>
      </c>
      <c r="K68" s="121">
        <v>9.0</v>
      </c>
      <c r="L68" s="26">
        <v>16.0</v>
      </c>
      <c r="M68" s="26" t="s">
        <v>612</v>
      </c>
      <c r="N68" s="26"/>
      <c r="O68" s="26"/>
      <c r="P68" s="26"/>
    </row>
    <row r="69">
      <c r="A69" s="120" t="s">
        <v>676</v>
      </c>
      <c r="B69" s="121">
        <v>4.0</v>
      </c>
      <c r="C69" s="121">
        <v>70.0</v>
      </c>
      <c r="D69" s="121">
        <v>8.0</v>
      </c>
      <c r="E69" s="121">
        <v>66.0</v>
      </c>
      <c r="F69" s="121">
        <v>8.0</v>
      </c>
      <c r="G69" s="121">
        <v>8.0</v>
      </c>
      <c r="H69" s="121">
        <v>44.0</v>
      </c>
      <c r="I69" s="121">
        <v>8.0</v>
      </c>
      <c r="J69" s="121">
        <v>7.0</v>
      </c>
      <c r="K69" s="121">
        <v>5.0</v>
      </c>
      <c r="L69" s="26">
        <v>19.0</v>
      </c>
      <c r="M69" s="26" t="s">
        <v>612</v>
      </c>
      <c r="N69" s="26"/>
      <c r="O69" s="26"/>
      <c r="P69" s="26"/>
    </row>
    <row r="70">
      <c r="A70" s="120" t="s">
        <v>677</v>
      </c>
      <c r="B70" s="121">
        <v>4.0</v>
      </c>
      <c r="C70" s="121">
        <v>70.0</v>
      </c>
      <c r="D70" s="121">
        <v>9.0</v>
      </c>
      <c r="E70" s="121">
        <v>66.0</v>
      </c>
      <c r="F70" s="121">
        <v>8.0</v>
      </c>
      <c r="G70" s="121">
        <v>9.0</v>
      </c>
      <c r="H70" s="121">
        <v>66.0</v>
      </c>
      <c r="I70" s="121">
        <v>8.0</v>
      </c>
      <c r="J70" s="121">
        <v>8.0</v>
      </c>
      <c r="K70" s="121">
        <v>5.0</v>
      </c>
      <c r="L70" s="26">
        <v>19.0</v>
      </c>
      <c r="M70" s="26">
        <v>19.0</v>
      </c>
      <c r="N70" s="26"/>
      <c r="O70" s="26"/>
      <c r="P70" s="26"/>
    </row>
    <row r="71">
      <c r="A71" s="120" t="s">
        <v>678</v>
      </c>
      <c r="B71" s="121" t="s">
        <v>612</v>
      </c>
      <c r="C71" s="121" t="s">
        <v>612</v>
      </c>
      <c r="D71" s="121" t="s">
        <v>612</v>
      </c>
      <c r="E71" s="121" t="s">
        <v>612</v>
      </c>
      <c r="F71" s="121" t="s">
        <v>612</v>
      </c>
      <c r="G71" s="121" t="s">
        <v>612</v>
      </c>
      <c r="H71" s="121" t="s">
        <v>612</v>
      </c>
      <c r="I71" s="121" t="s">
        <v>612</v>
      </c>
      <c r="J71" s="121">
        <v>9.0</v>
      </c>
      <c r="K71" s="121">
        <v>6.0</v>
      </c>
      <c r="L71" s="26">
        <v>17.0</v>
      </c>
      <c r="M71" s="26" t="s">
        <v>612</v>
      </c>
      <c r="O71" s="26"/>
      <c r="P71" s="26"/>
    </row>
    <row r="72">
      <c r="A72" s="120" t="s">
        <v>679</v>
      </c>
      <c r="B72" s="121">
        <v>5.0</v>
      </c>
      <c r="C72" s="121">
        <v>70.0</v>
      </c>
      <c r="D72" s="121">
        <v>5.0</v>
      </c>
      <c r="E72" s="121">
        <v>44.0</v>
      </c>
      <c r="F72" s="121">
        <v>8.0</v>
      </c>
      <c r="G72" s="121">
        <v>5.0</v>
      </c>
      <c r="H72" s="121">
        <v>70.0</v>
      </c>
      <c r="I72" s="121">
        <v>8.0</v>
      </c>
      <c r="J72" s="121">
        <v>5.0</v>
      </c>
      <c r="K72" s="121">
        <v>9.0</v>
      </c>
      <c r="L72" s="26">
        <v>16.0</v>
      </c>
      <c r="M72" s="26" t="s">
        <v>612</v>
      </c>
      <c r="O72" s="26"/>
      <c r="P72" s="26"/>
    </row>
    <row r="73">
      <c r="A73" s="120" t="s">
        <v>680</v>
      </c>
      <c r="B73" s="121">
        <v>8.0</v>
      </c>
      <c r="C73" s="121">
        <v>70.0</v>
      </c>
      <c r="D73" s="121">
        <v>6.0</v>
      </c>
      <c r="E73" s="121">
        <v>66.0</v>
      </c>
      <c r="F73" s="121">
        <v>8.0</v>
      </c>
      <c r="G73" s="121">
        <v>6.0</v>
      </c>
      <c r="H73" s="121">
        <v>44.0</v>
      </c>
      <c r="I73" s="121">
        <v>8.0</v>
      </c>
      <c r="J73" s="121">
        <v>6.0</v>
      </c>
      <c r="K73" s="121">
        <v>4.0</v>
      </c>
      <c r="L73" s="26">
        <v>18.0</v>
      </c>
      <c r="M73" s="26">
        <v>18.0</v>
      </c>
      <c r="N73" s="26"/>
      <c r="O73" s="26"/>
      <c r="P73" s="26"/>
    </row>
    <row r="74">
      <c r="A74" s="120" t="s">
        <v>681</v>
      </c>
      <c r="B74" s="121">
        <v>5.0</v>
      </c>
      <c r="C74" s="121">
        <v>70.0</v>
      </c>
      <c r="D74" s="121">
        <v>4.0</v>
      </c>
      <c r="E74" s="121">
        <v>66.0</v>
      </c>
      <c r="F74" s="121">
        <v>4.0</v>
      </c>
      <c r="G74" s="121">
        <v>4.0</v>
      </c>
      <c r="H74" s="121">
        <v>70.0</v>
      </c>
      <c r="I74" s="121">
        <v>4.0</v>
      </c>
      <c r="J74" s="121">
        <v>5.0</v>
      </c>
      <c r="K74" s="121">
        <v>9.0</v>
      </c>
      <c r="L74" s="26">
        <v>12.0</v>
      </c>
      <c r="M74" s="26">
        <v>12.0</v>
      </c>
      <c r="N74" s="26"/>
      <c r="O74" s="26"/>
      <c r="P74" s="26"/>
    </row>
    <row r="75">
      <c r="A75" s="120" t="s">
        <v>682</v>
      </c>
      <c r="B75" s="121">
        <v>3.0</v>
      </c>
      <c r="C75" s="121">
        <v>70.0</v>
      </c>
      <c r="D75" s="121">
        <v>15.0</v>
      </c>
      <c r="E75" s="121">
        <v>66.0</v>
      </c>
      <c r="F75" s="121">
        <v>4.0</v>
      </c>
      <c r="G75" s="121">
        <v>15.0</v>
      </c>
      <c r="H75" s="121">
        <v>66.0</v>
      </c>
      <c r="I75" s="121">
        <v>4.0</v>
      </c>
      <c r="J75" s="121">
        <v>5.0</v>
      </c>
      <c r="K75" s="121">
        <v>15.0</v>
      </c>
      <c r="L75" s="26">
        <v>5.0</v>
      </c>
      <c r="M75" s="26">
        <v>5.0</v>
      </c>
      <c r="N75" s="26"/>
      <c r="O75" s="26"/>
      <c r="P75" s="26"/>
    </row>
    <row r="76">
      <c r="A76" s="120" t="s">
        <v>683</v>
      </c>
      <c r="B76" s="121">
        <v>8.0</v>
      </c>
      <c r="C76" s="121">
        <v>70.0</v>
      </c>
      <c r="D76" s="121">
        <v>11.0</v>
      </c>
      <c r="E76" s="121">
        <v>66.0</v>
      </c>
      <c r="F76" s="121">
        <v>8.0</v>
      </c>
      <c r="G76" s="121">
        <v>11.0</v>
      </c>
      <c r="H76" s="121">
        <v>66.0</v>
      </c>
      <c r="I76" s="121">
        <v>8.0</v>
      </c>
      <c r="J76" s="121">
        <v>9.0</v>
      </c>
      <c r="K76" s="121">
        <v>15.0</v>
      </c>
      <c r="L76" s="26">
        <v>17.0</v>
      </c>
      <c r="M76" s="26">
        <v>17.0</v>
      </c>
      <c r="O76" s="26"/>
      <c r="P76" s="26"/>
    </row>
    <row r="77">
      <c r="A77" s="120" t="s">
        <v>684</v>
      </c>
      <c r="B77" s="121">
        <v>4.0</v>
      </c>
      <c r="C77" s="121">
        <v>70.0</v>
      </c>
      <c r="D77" s="121">
        <v>7.0</v>
      </c>
      <c r="E77" s="121">
        <v>66.0</v>
      </c>
      <c r="F77" s="121">
        <v>8.0</v>
      </c>
      <c r="G77" s="121">
        <v>7.0</v>
      </c>
      <c r="H77" s="121">
        <v>66.0</v>
      </c>
      <c r="I77" s="121">
        <v>8.0</v>
      </c>
      <c r="J77" s="121">
        <v>6.0</v>
      </c>
      <c r="K77" s="121">
        <v>4.0</v>
      </c>
      <c r="L77" s="26">
        <v>18.0</v>
      </c>
      <c r="M77" s="26" t="s">
        <v>612</v>
      </c>
      <c r="O77" s="26"/>
      <c r="P77" s="26"/>
    </row>
    <row r="78">
      <c r="A78" s="120" t="s">
        <v>685</v>
      </c>
      <c r="B78" s="121">
        <v>4.0</v>
      </c>
      <c r="C78" s="121">
        <v>70.0</v>
      </c>
      <c r="D78" s="121">
        <v>8.0</v>
      </c>
      <c r="E78" s="121">
        <v>66.0</v>
      </c>
      <c r="F78" s="121">
        <v>8.0</v>
      </c>
      <c r="G78" s="121">
        <v>8.0</v>
      </c>
      <c r="H78" s="121">
        <v>44.0</v>
      </c>
      <c r="I78" s="121">
        <v>8.0</v>
      </c>
      <c r="J78" s="121">
        <v>7.0</v>
      </c>
      <c r="K78" s="121">
        <v>5.0</v>
      </c>
      <c r="L78" s="26">
        <v>19.0</v>
      </c>
      <c r="M78" s="26">
        <v>19.0</v>
      </c>
      <c r="N78" s="26"/>
      <c r="O78" s="26"/>
      <c r="P78" s="26"/>
    </row>
    <row r="79">
      <c r="A79" s="120" t="s">
        <v>686</v>
      </c>
      <c r="B79" s="121">
        <v>4.0</v>
      </c>
      <c r="C79" s="121">
        <v>70.0</v>
      </c>
      <c r="D79" s="121" t="s">
        <v>612</v>
      </c>
      <c r="E79" s="121" t="s">
        <v>612</v>
      </c>
      <c r="F79" s="121" t="s">
        <v>612</v>
      </c>
      <c r="G79" s="121">
        <v>8.0</v>
      </c>
      <c r="H79" s="121">
        <v>66.0</v>
      </c>
      <c r="I79" s="121">
        <v>8.0</v>
      </c>
      <c r="J79" s="121">
        <v>7.0</v>
      </c>
      <c r="K79" s="121">
        <v>5.0</v>
      </c>
      <c r="L79" s="26">
        <v>19.0</v>
      </c>
      <c r="M79" s="26" t="s">
        <v>612</v>
      </c>
      <c r="N79" s="26"/>
      <c r="O79" s="26"/>
      <c r="P79" s="26"/>
    </row>
    <row r="80">
      <c r="A80" s="120" t="s">
        <v>687</v>
      </c>
      <c r="B80" s="121">
        <v>4.0</v>
      </c>
      <c r="C80" s="121">
        <v>70.0</v>
      </c>
      <c r="D80" s="121">
        <v>3.0</v>
      </c>
      <c r="E80" s="121">
        <v>66.0</v>
      </c>
      <c r="F80" s="121">
        <v>8.0</v>
      </c>
      <c r="G80" s="121">
        <v>3.0</v>
      </c>
      <c r="H80" s="121">
        <v>44.0</v>
      </c>
      <c r="I80" s="121">
        <v>8.0</v>
      </c>
      <c r="J80" s="121">
        <v>4.0</v>
      </c>
      <c r="K80" s="121">
        <v>3.0</v>
      </c>
      <c r="L80" s="26">
        <v>19.0</v>
      </c>
      <c r="M80" s="26" t="s">
        <v>612</v>
      </c>
      <c r="P80" s="26"/>
    </row>
    <row r="81">
      <c r="A81" s="120" t="s">
        <v>688</v>
      </c>
      <c r="B81" s="121">
        <v>3.0</v>
      </c>
      <c r="C81" s="121">
        <v>70.0</v>
      </c>
      <c r="D81" s="121">
        <v>16.0</v>
      </c>
      <c r="E81" s="121">
        <v>66.0</v>
      </c>
      <c r="F81" s="121">
        <v>4.0</v>
      </c>
      <c r="G81" s="121">
        <v>16.0</v>
      </c>
      <c r="H81" s="121">
        <v>70.0</v>
      </c>
      <c r="I81" s="121">
        <v>4.0</v>
      </c>
      <c r="J81" s="121">
        <v>5.0</v>
      </c>
      <c r="K81" s="121">
        <v>16.0</v>
      </c>
      <c r="L81" s="26">
        <v>4.0</v>
      </c>
      <c r="M81" s="26">
        <v>4.0</v>
      </c>
      <c r="N81" s="26"/>
      <c r="O81" s="26"/>
      <c r="P81" s="26"/>
    </row>
    <row r="82">
      <c r="A82" s="120" t="s">
        <v>689</v>
      </c>
      <c r="B82" s="121" t="s">
        <v>612</v>
      </c>
      <c r="C82" s="121" t="s">
        <v>612</v>
      </c>
      <c r="D82" s="121">
        <v>9.0</v>
      </c>
      <c r="E82" s="121">
        <v>66.0</v>
      </c>
      <c r="F82" s="121">
        <v>8.0</v>
      </c>
      <c r="G82" s="121">
        <v>9.0</v>
      </c>
      <c r="H82" s="121">
        <v>66.0</v>
      </c>
      <c r="I82" s="121">
        <v>8.0</v>
      </c>
      <c r="J82" s="121">
        <v>7.0</v>
      </c>
      <c r="K82" s="121">
        <v>5.0</v>
      </c>
      <c r="L82" s="26">
        <v>19.0</v>
      </c>
      <c r="M82" s="26">
        <v>19.0</v>
      </c>
      <c r="N82" s="26"/>
      <c r="O82" s="26"/>
      <c r="P82" s="26"/>
    </row>
    <row r="83">
      <c r="A83" s="120" t="s">
        <v>690</v>
      </c>
      <c r="B83" s="121">
        <v>4.0</v>
      </c>
      <c r="C83" s="121">
        <v>70.0</v>
      </c>
      <c r="D83" s="121" t="s">
        <v>612</v>
      </c>
      <c r="E83" s="121" t="s">
        <v>612</v>
      </c>
      <c r="F83" s="121" t="s">
        <v>612</v>
      </c>
      <c r="G83" s="121">
        <v>4.0</v>
      </c>
      <c r="H83" s="121">
        <v>44.0</v>
      </c>
      <c r="I83" s="121">
        <v>8.0</v>
      </c>
      <c r="J83" s="121">
        <v>5.0</v>
      </c>
      <c r="K83" s="121">
        <v>7.0</v>
      </c>
      <c r="L83" s="26">
        <v>15.0</v>
      </c>
      <c r="M83" s="26" t="s">
        <v>612</v>
      </c>
      <c r="N83" s="26"/>
      <c r="O83" s="26"/>
    </row>
    <row r="84">
      <c r="A84" s="120" t="s">
        <v>691</v>
      </c>
      <c r="B84" s="121">
        <v>5.0</v>
      </c>
      <c r="C84" s="121">
        <v>70.0</v>
      </c>
      <c r="D84" s="121">
        <v>4.0</v>
      </c>
      <c r="E84" s="121">
        <v>66.0</v>
      </c>
      <c r="F84" s="121">
        <v>8.0</v>
      </c>
      <c r="G84" s="121">
        <v>4.0</v>
      </c>
      <c r="H84" s="121">
        <v>44.0</v>
      </c>
      <c r="I84" s="121">
        <v>8.0</v>
      </c>
      <c r="J84" s="121">
        <v>5.0</v>
      </c>
      <c r="K84" s="121">
        <v>8.0</v>
      </c>
      <c r="L84" s="26">
        <v>13.0</v>
      </c>
      <c r="M84" s="26">
        <v>13.0</v>
      </c>
      <c r="N84" s="26"/>
      <c r="O84" s="26"/>
    </row>
    <row r="85">
      <c r="A85" s="120" t="s">
        <v>692</v>
      </c>
      <c r="B85" s="121">
        <v>5.0</v>
      </c>
      <c r="C85" s="121">
        <v>70.0</v>
      </c>
      <c r="D85" s="121" t="s">
        <v>612</v>
      </c>
      <c r="E85" s="121" t="s">
        <v>612</v>
      </c>
      <c r="F85" s="121" t="s">
        <v>612</v>
      </c>
      <c r="G85" s="121">
        <v>5.0</v>
      </c>
      <c r="H85" s="121">
        <v>66.0</v>
      </c>
      <c r="I85" s="121">
        <v>8.0</v>
      </c>
      <c r="J85" s="121">
        <v>5.0</v>
      </c>
      <c r="K85" s="121">
        <v>9.0</v>
      </c>
      <c r="L85" s="26">
        <v>15.0</v>
      </c>
      <c r="M85" s="26" t="s">
        <v>612</v>
      </c>
      <c r="N85" s="26"/>
      <c r="O85" s="26"/>
    </row>
    <row r="86">
      <c r="A86" s="120" t="s">
        <v>693</v>
      </c>
      <c r="B86" s="121">
        <v>7.0</v>
      </c>
      <c r="C86" s="121">
        <v>70.0</v>
      </c>
      <c r="D86" s="121">
        <v>10.0</v>
      </c>
      <c r="E86" s="121">
        <v>66.0</v>
      </c>
      <c r="F86" s="121">
        <v>8.0</v>
      </c>
      <c r="G86" s="121">
        <v>10.0</v>
      </c>
      <c r="H86" s="121">
        <v>44.0</v>
      </c>
      <c r="I86" s="121">
        <v>8.0</v>
      </c>
      <c r="J86" s="121">
        <v>9.0</v>
      </c>
      <c r="K86" s="121">
        <v>6.0</v>
      </c>
      <c r="L86" s="26">
        <v>17.0</v>
      </c>
      <c r="M86" s="26" t="s">
        <v>612</v>
      </c>
      <c r="N86" s="26"/>
      <c r="O86" s="26"/>
    </row>
    <row r="87">
      <c r="A87" s="120" t="s">
        <v>694</v>
      </c>
      <c r="B87" s="121">
        <v>7.0</v>
      </c>
      <c r="C87" s="121">
        <v>70.0</v>
      </c>
      <c r="D87" s="121">
        <v>11.0</v>
      </c>
      <c r="E87" s="121">
        <v>66.0</v>
      </c>
      <c r="F87" s="121">
        <v>8.0</v>
      </c>
      <c r="G87" s="121">
        <v>11.0</v>
      </c>
      <c r="H87" s="121">
        <v>66.0</v>
      </c>
      <c r="I87" s="121">
        <v>8.0</v>
      </c>
      <c r="J87" s="121">
        <v>9.0</v>
      </c>
      <c r="K87" s="121">
        <v>15.0</v>
      </c>
      <c r="L87" s="26">
        <v>17.0</v>
      </c>
      <c r="M87" s="26" t="s">
        <v>612</v>
      </c>
      <c r="N87" s="26"/>
      <c r="O87" s="26"/>
    </row>
    <row r="88">
      <c r="A88" s="120" t="s">
        <v>695</v>
      </c>
      <c r="B88" s="121">
        <v>8.0</v>
      </c>
      <c r="C88" s="121">
        <v>70.0</v>
      </c>
      <c r="D88" s="121">
        <v>10.0</v>
      </c>
      <c r="E88" s="121">
        <v>66.0</v>
      </c>
      <c r="F88" s="121">
        <v>8.0</v>
      </c>
      <c r="G88" s="121">
        <v>10.0</v>
      </c>
      <c r="H88" s="121">
        <v>44.0</v>
      </c>
      <c r="I88" s="121">
        <v>8.0</v>
      </c>
      <c r="J88" s="121">
        <v>9.0</v>
      </c>
      <c r="K88" s="121">
        <v>6.0</v>
      </c>
      <c r="L88" s="26">
        <v>17.0</v>
      </c>
      <c r="M88" s="26">
        <v>17.0</v>
      </c>
      <c r="N88" s="26"/>
      <c r="O88" s="26"/>
    </row>
    <row r="89">
      <c r="A89" s="120" t="s">
        <v>696</v>
      </c>
      <c r="B89" s="121">
        <v>4.0</v>
      </c>
      <c r="C89" s="121">
        <v>70.0</v>
      </c>
      <c r="D89" s="121">
        <v>8.0</v>
      </c>
      <c r="E89" s="121">
        <v>44.0</v>
      </c>
      <c r="F89" s="121">
        <v>8.0</v>
      </c>
      <c r="G89" s="121">
        <v>8.0</v>
      </c>
      <c r="H89" s="121">
        <v>66.0</v>
      </c>
      <c r="I89" s="121">
        <v>8.0</v>
      </c>
      <c r="J89" s="121">
        <v>7.0</v>
      </c>
      <c r="K89" s="121">
        <v>5.0</v>
      </c>
      <c r="L89" s="26">
        <v>19.0</v>
      </c>
      <c r="M89" s="26" t="s">
        <v>612</v>
      </c>
      <c r="N89" s="26"/>
      <c r="O89" s="26"/>
    </row>
    <row r="90">
      <c r="A90" s="120" t="s">
        <v>697</v>
      </c>
      <c r="B90" s="121" t="s">
        <v>612</v>
      </c>
      <c r="C90" s="121" t="s">
        <v>612</v>
      </c>
      <c r="D90" s="121">
        <v>9.0</v>
      </c>
      <c r="E90" s="121">
        <v>44.0</v>
      </c>
      <c r="F90" s="121">
        <v>8.0</v>
      </c>
      <c r="G90" s="121">
        <v>9.0</v>
      </c>
      <c r="H90" s="121">
        <v>66.0</v>
      </c>
      <c r="I90" s="121">
        <v>8.0</v>
      </c>
      <c r="J90" s="121">
        <v>7.0</v>
      </c>
      <c r="K90" s="121">
        <v>5.0</v>
      </c>
      <c r="L90" s="26">
        <v>19.0</v>
      </c>
      <c r="M90" s="26" t="s">
        <v>612</v>
      </c>
      <c r="N90" s="26"/>
      <c r="O90" s="26"/>
    </row>
    <row r="91">
      <c r="A91" s="120" t="s">
        <v>698</v>
      </c>
      <c r="B91" s="121">
        <v>8.0</v>
      </c>
      <c r="C91" s="121">
        <v>70.0</v>
      </c>
      <c r="D91" s="121">
        <v>11.0</v>
      </c>
      <c r="E91" s="121">
        <v>66.0</v>
      </c>
      <c r="F91" s="121">
        <v>8.0</v>
      </c>
      <c r="G91" s="121">
        <v>11.0</v>
      </c>
      <c r="H91" s="121">
        <v>44.0</v>
      </c>
      <c r="I91" s="121">
        <v>8.0</v>
      </c>
      <c r="J91" s="121">
        <v>9.0</v>
      </c>
      <c r="K91" s="121">
        <v>6.0</v>
      </c>
      <c r="L91" s="26">
        <v>17.0</v>
      </c>
      <c r="M91" s="26">
        <v>17.0</v>
      </c>
      <c r="N91" s="26"/>
      <c r="O91" s="26"/>
    </row>
    <row r="92">
      <c r="A92" s="120" t="s">
        <v>699</v>
      </c>
      <c r="B92" s="121">
        <v>7.0</v>
      </c>
      <c r="C92" s="121">
        <v>70.0</v>
      </c>
      <c r="D92" s="121">
        <v>10.0</v>
      </c>
      <c r="E92" s="121">
        <v>66.0</v>
      </c>
      <c r="F92" s="121">
        <v>8.0</v>
      </c>
      <c r="G92" s="121">
        <v>10.0</v>
      </c>
      <c r="H92" s="121">
        <v>55.0</v>
      </c>
      <c r="I92" s="121">
        <v>8.0</v>
      </c>
      <c r="J92" s="121">
        <v>9.0</v>
      </c>
      <c r="K92" s="121">
        <v>6.0</v>
      </c>
      <c r="L92" s="26">
        <v>17.0</v>
      </c>
      <c r="M92" s="26">
        <v>17.0</v>
      </c>
      <c r="N92" s="26"/>
      <c r="O92" s="26"/>
    </row>
    <row r="93">
      <c r="A93" s="120" t="s">
        <v>700</v>
      </c>
      <c r="B93" s="121">
        <v>8.0</v>
      </c>
      <c r="C93" s="121">
        <v>70.0</v>
      </c>
      <c r="D93" s="121">
        <v>11.0</v>
      </c>
      <c r="E93" s="121">
        <v>44.0</v>
      </c>
      <c r="F93" s="121">
        <v>8.0</v>
      </c>
      <c r="G93" s="121">
        <v>11.0</v>
      </c>
      <c r="H93" s="121">
        <v>44.0</v>
      </c>
      <c r="I93" s="121">
        <v>8.0</v>
      </c>
      <c r="J93" s="121">
        <v>9.0</v>
      </c>
      <c r="K93" s="121">
        <v>6.0</v>
      </c>
      <c r="L93" s="26">
        <v>17.0</v>
      </c>
      <c r="M93" s="26">
        <v>17.0</v>
      </c>
      <c r="N93" s="26"/>
      <c r="O93" s="26"/>
    </row>
    <row r="94">
      <c r="A94" s="120" t="s">
        <v>701</v>
      </c>
      <c r="B94" s="121">
        <v>3.0</v>
      </c>
      <c r="C94" s="121">
        <v>70.0</v>
      </c>
      <c r="D94" s="121">
        <v>18.0</v>
      </c>
      <c r="E94" s="121">
        <v>66.0</v>
      </c>
      <c r="F94" s="121">
        <v>3.0</v>
      </c>
      <c r="G94" s="121">
        <v>18.0</v>
      </c>
      <c r="H94" s="121">
        <v>66.0</v>
      </c>
      <c r="I94" s="121">
        <v>3.0</v>
      </c>
      <c r="J94" s="121">
        <v>3.0</v>
      </c>
      <c r="K94" s="121">
        <v>18.0</v>
      </c>
      <c r="L94" s="26">
        <v>11.0</v>
      </c>
      <c r="M94" s="26">
        <v>11.0</v>
      </c>
      <c r="O94" s="26"/>
    </row>
    <row r="95">
      <c r="A95" s="120" t="s">
        <v>702</v>
      </c>
      <c r="B95" s="121">
        <v>4.0</v>
      </c>
      <c r="C95" s="121">
        <v>70.0</v>
      </c>
      <c r="D95" s="121">
        <v>3.0</v>
      </c>
      <c r="E95" s="121">
        <v>66.0</v>
      </c>
      <c r="F95" s="121">
        <v>8.0</v>
      </c>
      <c r="G95" s="121">
        <v>3.0</v>
      </c>
      <c r="H95" s="121">
        <v>44.0</v>
      </c>
      <c r="I95" s="121">
        <v>8.0</v>
      </c>
      <c r="J95" s="121">
        <v>4.0</v>
      </c>
      <c r="K95" s="121">
        <v>7.0</v>
      </c>
      <c r="L95" s="26">
        <v>16.0</v>
      </c>
      <c r="M95" s="26">
        <v>16.0</v>
      </c>
      <c r="N95" s="26"/>
      <c r="O95" s="26"/>
    </row>
    <row r="96">
      <c r="A96" s="120" t="s">
        <v>703</v>
      </c>
      <c r="B96" s="121">
        <v>5.0</v>
      </c>
      <c r="C96" s="121">
        <v>70.0</v>
      </c>
      <c r="D96" s="121">
        <v>5.0</v>
      </c>
      <c r="E96" s="121">
        <v>66.0</v>
      </c>
      <c r="F96" s="121">
        <v>8.0</v>
      </c>
      <c r="G96" s="121">
        <v>5.0</v>
      </c>
      <c r="H96" s="121">
        <v>70.0</v>
      </c>
      <c r="I96" s="121">
        <v>8.0</v>
      </c>
      <c r="J96" s="121">
        <v>5.0</v>
      </c>
      <c r="K96" s="121">
        <v>7.0</v>
      </c>
      <c r="L96" s="26">
        <v>15.0</v>
      </c>
      <c r="M96" s="26">
        <v>15.0</v>
      </c>
      <c r="N96" s="26"/>
      <c r="O96" s="26"/>
    </row>
    <row r="97">
      <c r="A97" s="120" t="s">
        <v>704</v>
      </c>
      <c r="B97" s="121">
        <v>6.0</v>
      </c>
      <c r="C97" s="121">
        <v>70.0</v>
      </c>
      <c r="D97" s="121">
        <v>6.0</v>
      </c>
      <c r="E97" s="121">
        <v>70.0</v>
      </c>
      <c r="F97" s="121">
        <v>3.0</v>
      </c>
      <c r="G97" s="121">
        <v>6.0</v>
      </c>
      <c r="H97" s="121">
        <v>44.0</v>
      </c>
      <c r="I97" s="121">
        <v>3.0</v>
      </c>
      <c r="J97" s="121">
        <v>6.0</v>
      </c>
      <c r="K97" s="121">
        <v>10.0</v>
      </c>
      <c r="L97" s="26">
        <v>14.0</v>
      </c>
      <c r="M97" s="26">
        <v>14.0</v>
      </c>
      <c r="N97" s="26"/>
      <c r="O97" s="26"/>
    </row>
    <row r="98">
      <c r="A98" s="120" t="s">
        <v>705</v>
      </c>
      <c r="B98" s="121">
        <v>6.0</v>
      </c>
      <c r="C98" s="121">
        <v>70.0</v>
      </c>
      <c r="D98" s="121">
        <v>6.0</v>
      </c>
      <c r="E98" s="121">
        <v>66.0</v>
      </c>
      <c r="F98" s="121">
        <v>3.0</v>
      </c>
      <c r="G98" s="121">
        <v>6.0</v>
      </c>
      <c r="H98" s="121">
        <v>44.0</v>
      </c>
      <c r="I98" s="121">
        <v>3.0</v>
      </c>
      <c r="J98" s="121">
        <v>6.0</v>
      </c>
      <c r="K98" s="121">
        <v>4.0</v>
      </c>
      <c r="L98" s="26">
        <v>18.0</v>
      </c>
      <c r="M98" s="26">
        <v>18.0</v>
      </c>
      <c r="N98" s="26"/>
      <c r="O98" s="26"/>
    </row>
    <row r="99">
      <c r="A99" s="120" t="s">
        <v>706</v>
      </c>
      <c r="B99" s="121" t="s">
        <v>612</v>
      </c>
      <c r="C99" s="121" t="s">
        <v>612</v>
      </c>
      <c r="D99" s="121" t="s">
        <v>612</v>
      </c>
      <c r="E99" s="121" t="s">
        <v>612</v>
      </c>
      <c r="F99" s="121" t="s">
        <v>612</v>
      </c>
      <c r="G99" s="121">
        <v>7.0</v>
      </c>
      <c r="H99" s="121">
        <v>44.0</v>
      </c>
      <c r="I99" s="121">
        <v>8.0</v>
      </c>
      <c r="J99" s="121">
        <v>8.0</v>
      </c>
      <c r="K99" s="121">
        <v>4.0</v>
      </c>
      <c r="L99" s="26" t="s">
        <v>612</v>
      </c>
      <c r="M99" s="26" t="s">
        <v>612</v>
      </c>
      <c r="N99" s="26"/>
      <c r="O99" s="26"/>
    </row>
    <row r="100">
      <c r="A100" s="120" t="s">
        <v>707</v>
      </c>
      <c r="B100" s="121">
        <v>6.0</v>
      </c>
      <c r="C100" s="121">
        <v>70.0</v>
      </c>
      <c r="D100" s="121">
        <v>6.0</v>
      </c>
      <c r="E100" s="121">
        <v>44.0</v>
      </c>
      <c r="F100" s="121">
        <v>8.0</v>
      </c>
      <c r="G100" s="121">
        <v>6.0</v>
      </c>
      <c r="H100" s="121">
        <v>44.0</v>
      </c>
      <c r="I100" s="121">
        <v>8.0</v>
      </c>
      <c r="J100" s="121">
        <v>8.0</v>
      </c>
      <c r="K100" s="121">
        <v>4.0</v>
      </c>
      <c r="L100" s="26">
        <v>19.0</v>
      </c>
      <c r="M100" s="26" t="s">
        <v>612</v>
      </c>
      <c r="N100" s="26"/>
      <c r="O100" s="26"/>
    </row>
    <row r="101">
      <c r="A101" s="120" t="s">
        <v>708</v>
      </c>
      <c r="B101" s="121">
        <v>3.0</v>
      </c>
      <c r="C101" s="121">
        <v>70.0</v>
      </c>
      <c r="D101" s="121">
        <v>4.0</v>
      </c>
      <c r="E101" s="121">
        <v>66.0</v>
      </c>
      <c r="F101" s="121">
        <v>4.0</v>
      </c>
      <c r="G101" s="121">
        <v>4.0</v>
      </c>
      <c r="H101" s="121">
        <v>66.0</v>
      </c>
      <c r="I101" s="121">
        <v>4.0</v>
      </c>
      <c r="J101" s="121">
        <v>5.0</v>
      </c>
      <c r="K101" s="121">
        <v>9.0</v>
      </c>
      <c r="L101" s="26">
        <v>13.0</v>
      </c>
      <c r="M101" s="26">
        <v>13.0</v>
      </c>
      <c r="N101" s="26"/>
      <c r="O101" s="26"/>
    </row>
    <row r="102">
      <c r="A102" s="120" t="s">
        <v>709</v>
      </c>
      <c r="B102" s="121">
        <v>6.0</v>
      </c>
      <c r="C102" s="121">
        <v>70.0</v>
      </c>
      <c r="D102" s="121">
        <v>4.0</v>
      </c>
      <c r="E102" s="121">
        <v>44.0</v>
      </c>
      <c r="F102" s="121">
        <v>4.0</v>
      </c>
      <c r="G102" s="121">
        <v>4.0</v>
      </c>
      <c r="H102" s="121">
        <v>44.0</v>
      </c>
      <c r="I102" s="121">
        <v>4.0</v>
      </c>
      <c r="J102" s="121">
        <v>5.0</v>
      </c>
      <c r="K102" s="121">
        <v>8.0</v>
      </c>
      <c r="L102" s="26">
        <v>13.0</v>
      </c>
      <c r="M102" s="26">
        <v>13.0</v>
      </c>
      <c r="N102" s="26"/>
      <c r="O102" s="26"/>
    </row>
    <row r="103">
      <c r="A103" s="120" t="s">
        <v>710</v>
      </c>
      <c r="B103" s="121">
        <v>3.0</v>
      </c>
      <c r="C103" s="121">
        <v>70.0</v>
      </c>
      <c r="D103" s="121">
        <v>4.0</v>
      </c>
      <c r="E103" s="121">
        <v>66.0</v>
      </c>
      <c r="F103" s="121">
        <v>4.0</v>
      </c>
      <c r="G103" s="121">
        <v>4.0</v>
      </c>
      <c r="H103" s="121">
        <v>66.0</v>
      </c>
      <c r="I103" s="121">
        <v>4.0</v>
      </c>
      <c r="J103" s="121">
        <v>5.0</v>
      </c>
      <c r="K103" s="121">
        <v>9.0</v>
      </c>
      <c r="L103" s="26">
        <v>7.0</v>
      </c>
      <c r="M103" s="26">
        <v>7.0</v>
      </c>
      <c r="N103" s="26"/>
      <c r="O103" s="26"/>
    </row>
    <row r="104">
      <c r="A104" s="120" t="s">
        <v>711</v>
      </c>
      <c r="B104" s="121">
        <v>7.0</v>
      </c>
      <c r="C104" s="121">
        <v>70.0</v>
      </c>
      <c r="D104" s="121">
        <v>11.0</v>
      </c>
      <c r="E104" s="121">
        <v>66.0</v>
      </c>
      <c r="F104" s="121">
        <v>8.0</v>
      </c>
      <c r="G104" s="121">
        <v>11.0</v>
      </c>
      <c r="H104" s="121">
        <v>22.0</v>
      </c>
      <c r="I104" s="121">
        <v>8.0</v>
      </c>
      <c r="J104" s="121">
        <v>9.0</v>
      </c>
      <c r="K104" s="121">
        <v>6.0</v>
      </c>
      <c r="L104" s="26">
        <v>17.0</v>
      </c>
      <c r="M104" s="26">
        <v>17.0</v>
      </c>
      <c r="N104" s="26"/>
      <c r="O104" s="26"/>
    </row>
    <row r="105">
      <c r="A105" s="120" t="s">
        <v>712</v>
      </c>
      <c r="B105" s="121">
        <v>3.0</v>
      </c>
      <c r="C105" s="121">
        <v>70.0</v>
      </c>
      <c r="D105" s="121">
        <v>17.0</v>
      </c>
      <c r="E105" s="121">
        <v>66.0</v>
      </c>
      <c r="F105" s="121">
        <v>3.0</v>
      </c>
      <c r="G105" s="121">
        <v>17.0</v>
      </c>
      <c r="H105" s="121">
        <v>66.0</v>
      </c>
      <c r="I105" s="121">
        <v>3.0</v>
      </c>
      <c r="J105" s="121">
        <v>3.0</v>
      </c>
      <c r="K105" s="121">
        <v>17.0</v>
      </c>
      <c r="L105" s="26">
        <v>6.0</v>
      </c>
      <c r="M105" s="26">
        <v>6.0</v>
      </c>
      <c r="N105" s="26"/>
      <c r="O105" s="26"/>
    </row>
    <row r="106">
      <c r="A106" s="120" t="s">
        <v>713</v>
      </c>
      <c r="B106" s="121">
        <v>6.0</v>
      </c>
      <c r="C106" s="121">
        <v>70.0</v>
      </c>
      <c r="D106" s="121">
        <v>7.0</v>
      </c>
      <c r="E106" s="121">
        <v>66.0</v>
      </c>
      <c r="F106" s="121">
        <v>8.0</v>
      </c>
      <c r="G106" s="121">
        <v>7.0</v>
      </c>
      <c r="H106" s="121">
        <v>66.0</v>
      </c>
      <c r="I106" s="121">
        <v>8.0</v>
      </c>
      <c r="J106" s="121">
        <v>8.0</v>
      </c>
      <c r="K106" s="121">
        <v>4.0</v>
      </c>
      <c r="L106" s="26">
        <v>19.0</v>
      </c>
      <c r="M106" s="26">
        <v>19.0</v>
      </c>
      <c r="N106" s="26"/>
      <c r="O106" s="26"/>
    </row>
    <row r="107">
      <c r="A107" s="120" t="s">
        <v>714</v>
      </c>
      <c r="B107" s="121">
        <v>4.0</v>
      </c>
      <c r="C107" s="121">
        <v>70.0</v>
      </c>
      <c r="D107" s="121">
        <v>7.0</v>
      </c>
      <c r="E107" s="121">
        <v>66.0</v>
      </c>
      <c r="F107" s="121">
        <v>8.0</v>
      </c>
      <c r="G107" s="121">
        <v>7.0</v>
      </c>
      <c r="H107" s="121">
        <v>44.0</v>
      </c>
      <c r="I107" s="121">
        <v>8.0</v>
      </c>
      <c r="J107" s="121">
        <v>6.0</v>
      </c>
      <c r="K107" s="121">
        <v>4.0</v>
      </c>
      <c r="L107" s="26">
        <v>19.0</v>
      </c>
      <c r="M107" s="26" t="s">
        <v>612</v>
      </c>
      <c r="N107" s="26"/>
      <c r="O107" s="26"/>
    </row>
    <row r="108">
      <c r="A108" s="120" t="s">
        <v>715</v>
      </c>
      <c r="B108" s="121">
        <v>4.0</v>
      </c>
      <c r="C108" s="121">
        <v>70.0</v>
      </c>
      <c r="D108" s="121">
        <v>9.0</v>
      </c>
      <c r="E108" s="121">
        <v>70.0</v>
      </c>
      <c r="F108" s="121">
        <v>8.0</v>
      </c>
      <c r="G108" s="121">
        <v>9.0</v>
      </c>
      <c r="H108" s="121">
        <v>70.0</v>
      </c>
      <c r="I108" s="121">
        <v>8.0</v>
      </c>
      <c r="J108" s="121">
        <v>7.0</v>
      </c>
      <c r="K108" s="121">
        <v>5.0</v>
      </c>
      <c r="L108" s="26">
        <v>19.0</v>
      </c>
      <c r="M108" s="26">
        <v>19.0</v>
      </c>
      <c r="N108" s="26"/>
      <c r="O108" s="26"/>
    </row>
    <row r="109">
      <c r="A109" s="120" t="s">
        <v>716</v>
      </c>
      <c r="B109" s="121" t="s">
        <v>612</v>
      </c>
      <c r="C109" s="121" t="s">
        <v>612</v>
      </c>
      <c r="D109" s="121">
        <v>6.0</v>
      </c>
      <c r="E109" s="121">
        <v>66.0</v>
      </c>
      <c r="F109" s="121">
        <v>8.0</v>
      </c>
      <c r="G109" s="121">
        <v>6.0</v>
      </c>
      <c r="H109" s="121">
        <v>44.0</v>
      </c>
      <c r="I109" s="121">
        <v>8.0</v>
      </c>
      <c r="J109" s="121">
        <v>6.0</v>
      </c>
      <c r="K109" s="121">
        <v>4.0</v>
      </c>
      <c r="L109" s="26">
        <v>18.0</v>
      </c>
      <c r="M109" s="26" t="s">
        <v>612</v>
      </c>
      <c r="N109" s="26"/>
      <c r="O109" s="26"/>
    </row>
    <row r="110">
      <c r="A110" s="120" t="s">
        <v>717</v>
      </c>
      <c r="B110" s="121" t="s">
        <v>612</v>
      </c>
      <c r="C110" s="121" t="s">
        <v>612</v>
      </c>
      <c r="D110" s="121" t="s">
        <v>612</v>
      </c>
      <c r="E110" s="121" t="s">
        <v>612</v>
      </c>
      <c r="F110" s="121" t="s">
        <v>612</v>
      </c>
      <c r="G110" s="121" t="s">
        <v>612</v>
      </c>
      <c r="H110" s="121" t="s">
        <v>612</v>
      </c>
      <c r="I110" s="121" t="s">
        <v>612</v>
      </c>
      <c r="J110" s="121">
        <v>6.0</v>
      </c>
      <c r="K110" s="121">
        <v>4.0</v>
      </c>
      <c r="L110" s="26" t="s">
        <v>612</v>
      </c>
      <c r="M110" s="26" t="s">
        <v>612</v>
      </c>
      <c r="N110" s="26"/>
      <c r="O110" s="26"/>
    </row>
    <row r="111">
      <c r="A111" s="120" t="s">
        <v>718</v>
      </c>
      <c r="B111" s="121">
        <v>6.0</v>
      </c>
      <c r="C111" s="121">
        <v>70.0</v>
      </c>
      <c r="D111" s="121">
        <v>18.0</v>
      </c>
      <c r="E111" s="121">
        <v>66.0</v>
      </c>
      <c r="F111" s="121">
        <v>3.0</v>
      </c>
      <c r="G111" s="121">
        <v>18.0</v>
      </c>
      <c r="H111" s="121">
        <v>44.0</v>
      </c>
      <c r="I111" s="121">
        <v>3.0</v>
      </c>
      <c r="J111" s="121">
        <v>3.0</v>
      </c>
      <c r="K111" s="121">
        <v>18.0</v>
      </c>
      <c r="L111" s="26">
        <v>11.0</v>
      </c>
      <c r="M111" s="26">
        <v>11.0</v>
      </c>
      <c r="N111" s="26"/>
      <c r="O111" s="26"/>
    </row>
    <row r="112">
      <c r="A112" s="120" t="s">
        <v>719</v>
      </c>
      <c r="B112" s="121">
        <v>4.0</v>
      </c>
      <c r="C112" s="121">
        <v>70.0</v>
      </c>
      <c r="D112" s="121" t="s">
        <v>612</v>
      </c>
      <c r="E112" s="121" t="s">
        <v>612</v>
      </c>
      <c r="F112" s="121" t="s">
        <v>612</v>
      </c>
      <c r="G112" s="121">
        <v>3.0</v>
      </c>
      <c r="H112" s="121">
        <v>70.0</v>
      </c>
      <c r="I112" s="121">
        <v>8.0</v>
      </c>
      <c r="J112" s="121">
        <v>5.0</v>
      </c>
      <c r="K112" s="121">
        <v>3.0</v>
      </c>
      <c r="L112" s="26">
        <v>16.0</v>
      </c>
      <c r="M112" s="26" t="s">
        <v>612</v>
      </c>
    </row>
    <row r="113">
      <c r="A113" s="120" t="s">
        <v>720</v>
      </c>
      <c r="B113" s="121">
        <v>6.0</v>
      </c>
      <c r="C113" s="121">
        <v>70.0</v>
      </c>
      <c r="D113" s="121">
        <v>6.0</v>
      </c>
      <c r="E113" s="121">
        <v>66.0</v>
      </c>
      <c r="F113" s="121">
        <v>8.0</v>
      </c>
      <c r="G113" s="121">
        <v>6.0</v>
      </c>
      <c r="H113" s="121">
        <v>66.0</v>
      </c>
      <c r="I113" s="121">
        <v>8.0</v>
      </c>
      <c r="J113" s="121">
        <v>8.0</v>
      </c>
      <c r="K113" s="121">
        <v>4.0</v>
      </c>
      <c r="L113" s="26">
        <v>19.0</v>
      </c>
      <c r="M113" s="26">
        <v>19.0</v>
      </c>
      <c r="N113" s="26"/>
      <c r="O113" s="26"/>
    </row>
    <row r="114">
      <c r="A114" s="120" t="s">
        <v>721</v>
      </c>
      <c r="B114" s="121">
        <v>4.0</v>
      </c>
      <c r="C114" s="121">
        <v>70.0</v>
      </c>
      <c r="D114" s="121">
        <v>7.0</v>
      </c>
      <c r="E114" s="121">
        <v>66.0</v>
      </c>
      <c r="F114" s="121">
        <v>8.0</v>
      </c>
      <c r="G114" s="121">
        <v>7.0</v>
      </c>
      <c r="H114" s="121">
        <v>44.0</v>
      </c>
      <c r="I114" s="121">
        <v>8.0</v>
      </c>
      <c r="J114" s="121">
        <v>6.0</v>
      </c>
      <c r="K114" s="121">
        <v>4.0</v>
      </c>
      <c r="L114" s="26">
        <v>16.0</v>
      </c>
      <c r="M114" s="26" t="s">
        <v>612</v>
      </c>
      <c r="N114" s="26"/>
      <c r="O114" s="26"/>
    </row>
    <row r="115">
      <c r="A115" s="120" t="s">
        <v>722</v>
      </c>
      <c r="B115" s="121">
        <v>8.0</v>
      </c>
      <c r="C115" s="121">
        <v>70.0</v>
      </c>
      <c r="D115" s="121">
        <v>6.0</v>
      </c>
      <c r="E115" s="121">
        <v>66.0</v>
      </c>
      <c r="F115" s="121">
        <v>8.0</v>
      </c>
      <c r="G115" s="121">
        <v>6.0</v>
      </c>
      <c r="H115" s="121">
        <v>44.0</v>
      </c>
      <c r="I115" s="121">
        <v>8.0</v>
      </c>
      <c r="J115" s="121">
        <v>6.0</v>
      </c>
      <c r="K115" s="121">
        <v>4.0</v>
      </c>
      <c r="L115" s="26">
        <v>18.0</v>
      </c>
      <c r="M115" s="26" t="s">
        <v>612</v>
      </c>
      <c r="N115" s="26"/>
      <c r="O115" s="26"/>
    </row>
    <row r="116">
      <c r="A116" s="120" t="s">
        <v>723</v>
      </c>
      <c r="B116" s="121">
        <v>4.0</v>
      </c>
      <c r="C116" s="121">
        <v>70.0</v>
      </c>
      <c r="D116" s="121">
        <v>3.0</v>
      </c>
      <c r="E116" s="121">
        <v>66.0</v>
      </c>
      <c r="F116" s="121">
        <v>8.0</v>
      </c>
      <c r="G116" s="121">
        <v>3.0</v>
      </c>
      <c r="H116" s="121">
        <v>70.0</v>
      </c>
      <c r="I116" s="121">
        <v>8.0</v>
      </c>
      <c r="J116" s="121">
        <v>4.0</v>
      </c>
      <c r="K116" s="121">
        <v>3.0</v>
      </c>
      <c r="L116" s="26">
        <v>16.0</v>
      </c>
      <c r="M116" s="26" t="s">
        <v>612</v>
      </c>
      <c r="N116" s="26"/>
      <c r="O116" s="26"/>
    </row>
    <row r="117">
      <c r="A117" s="120" t="s">
        <v>724</v>
      </c>
      <c r="B117" s="121">
        <v>6.0</v>
      </c>
      <c r="C117" s="121">
        <v>70.0</v>
      </c>
      <c r="D117" s="121">
        <v>6.0</v>
      </c>
      <c r="E117" s="121">
        <v>66.0</v>
      </c>
      <c r="F117" s="121">
        <v>8.0</v>
      </c>
      <c r="G117" s="121">
        <v>6.0</v>
      </c>
      <c r="H117" s="121">
        <v>66.0</v>
      </c>
      <c r="I117" s="121">
        <v>8.0</v>
      </c>
      <c r="J117" s="121">
        <v>8.0</v>
      </c>
      <c r="K117" s="121">
        <v>4.0</v>
      </c>
      <c r="L117" s="26">
        <v>19.0</v>
      </c>
      <c r="M117" s="26">
        <v>19.0</v>
      </c>
      <c r="N117" s="26"/>
      <c r="O117" s="26"/>
    </row>
    <row r="118">
      <c r="A118" s="120" t="s">
        <v>725</v>
      </c>
      <c r="B118" s="121">
        <v>4.0</v>
      </c>
      <c r="C118" s="121">
        <v>70.0</v>
      </c>
      <c r="D118" s="121">
        <v>9.0</v>
      </c>
      <c r="E118" s="121">
        <v>66.0</v>
      </c>
      <c r="F118" s="121">
        <v>8.0</v>
      </c>
      <c r="G118" s="121">
        <v>9.0</v>
      </c>
      <c r="H118" s="121">
        <v>44.0</v>
      </c>
      <c r="I118" s="121">
        <v>8.0</v>
      </c>
      <c r="J118" s="121">
        <v>7.0</v>
      </c>
      <c r="K118" s="121">
        <v>5.0</v>
      </c>
      <c r="L118" s="26">
        <v>19.0</v>
      </c>
      <c r="M118" s="26" t="s">
        <v>612</v>
      </c>
      <c r="N118" s="26"/>
      <c r="O118" s="26"/>
    </row>
    <row r="119">
      <c r="A119" s="120" t="s">
        <v>726</v>
      </c>
      <c r="B119" s="121">
        <v>4.0</v>
      </c>
      <c r="C119" s="121">
        <v>70.0</v>
      </c>
      <c r="D119" s="121">
        <v>9.0</v>
      </c>
      <c r="E119" s="121">
        <v>44.0</v>
      </c>
      <c r="F119" s="121">
        <v>8.0</v>
      </c>
      <c r="G119" s="121">
        <v>9.0</v>
      </c>
      <c r="H119" s="121">
        <v>44.0</v>
      </c>
      <c r="I119" s="121">
        <v>8.0</v>
      </c>
      <c r="J119" s="121">
        <v>7.0</v>
      </c>
      <c r="K119" s="121">
        <v>5.0</v>
      </c>
      <c r="L119" s="26">
        <v>19.0</v>
      </c>
      <c r="M119" s="26" t="s">
        <v>612</v>
      </c>
      <c r="N119" s="26"/>
      <c r="O119" s="26"/>
    </row>
    <row r="120">
      <c r="A120" s="120" t="s">
        <v>727</v>
      </c>
      <c r="B120" s="121">
        <v>4.0</v>
      </c>
      <c r="C120" s="121">
        <v>70.0</v>
      </c>
      <c r="D120" s="121" t="s">
        <v>612</v>
      </c>
      <c r="E120" s="121" t="s">
        <v>612</v>
      </c>
      <c r="F120" s="121" t="s">
        <v>612</v>
      </c>
      <c r="G120" s="121">
        <v>9.0</v>
      </c>
      <c r="H120" s="121">
        <v>44.0</v>
      </c>
      <c r="I120" s="121">
        <v>8.0</v>
      </c>
      <c r="J120" s="121">
        <v>8.0</v>
      </c>
      <c r="K120" s="121">
        <v>5.0</v>
      </c>
      <c r="L120" s="26">
        <v>19.0</v>
      </c>
      <c r="M120" s="26" t="s">
        <v>612</v>
      </c>
      <c r="N120" s="26"/>
      <c r="O120" s="26"/>
    </row>
    <row r="121">
      <c r="A121" s="120" t="s">
        <v>728</v>
      </c>
      <c r="B121" s="121">
        <v>5.0</v>
      </c>
      <c r="C121" s="121">
        <v>70.0</v>
      </c>
      <c r="D121" s="121">
        <v>4.0</v>
      </c>
      <c r="E121" s="121">
        <v>66.0</v>
      </c>
      <c r="F121" s="121">
        <v>8.0</v>
      </c>
      <c r="G121" s="121">
        <v>4.0</v>
      </c>
      <c r="H121" s="121">
        <v>66.0</v>
      </c>
      <c r="I121" s="121">
        <v>8.0</v>
      </c>
      <c r="J121" s="121">
        <v>5.0</v>
      </c>
      <c r="K121" s="121">
        <v>7.0</v>
      </c>
      <c r="L121" s="26">
        <v>15.0</v>
      </c>
      <c r="M121" s="26">
        <v>15.0</v>
      </c>
      <c r="N121" s="26"/>
      <c r="O121" s="26"/>
    </row>
    <row r="122">
      <c r="A122" s="120" t="s">
        <v>729</v>
      </c>
      <c r="B122" s="121">
        <v>4.0</v>
      </c>
      <c r="C122" s="121">
        <v>70.0</v>
      </c>
      <c r="D122" s="121">
        <v>3.0</v>
      </c>
      <c r="E122" s="121">
        <v>70.0</v>
      </c>
      <c r="F122" s="121">
        <v>8.0</v>
      </c>
      <c r="G122" s="121">
        <v>3.0</v>
      </c>
      <c r="H122" s="121">
        <v>70.0</v>
      </c>
      <c r="I122" s="121">
        <v>8.0</v>
      </c>
      <c r="J122" s="121">
        <v>4.0</v>
      </c>
      <c r="K122" s="121">
        <v>7.0</v>
      </c>
      <c r="L122" s="26">
        <v>16.0</v>
      </c>
      <c r="M122" s="26" t="s">
        <v>612</v>
      </c>
      <c r="N122" s="26"/>
      <c r="O122" s="26"/>
    </row>
    <row r="123">
      <c r="A123" s="120" t="s">
        <v>730</v>
      </c>
      <c r="B123" s="121">
        <v>3.0</v>
      </c>
      <c r="C123" s="121">
        <v>70.0</v>
      </c>
      <c r="D123" s="121">
        <v>4.0</v>
      </c>
      <c r="E123" s="121">
        <v>66.0</v>
      </c>
      <c r="F123" s="121">
        <v>4.0</v>
      </c>
      <c r="G123" s="121">
        <v>4.0</v>
      </c>
      <c r="H123" s="121">
        <v>66.0</v>
      </c>
      <c r="I123" s="121">
        <v>4.0</v>
      </c>
      <c r="J123" s="121">
        <v>5.0</v>
      </c>
      <c r="K123" s="121">
        <v>8.0</v>
      </c>
      <c r="L123" s="26">
        <v>15.0</v>
      </c>
      <c r="M123" s="26">
        <v>15.0</v>
      </c>
      <c r="N123" s="26"/>
      <c r="O123" s="26"/>
    </row>
    <row r="124">
      <c r="A124" s="120" t="s">
        <v>731</v>
      </c>
      <c r="B124" s="121">
        <v>3.0</v>
      </c>
      <c r="C124" s="121">
        <v>70.0</v>
      </c>
      <c r="D124" s="121">
        <v>6.0</v>
      </c>
      <c r="E124" s="121">
        <v>44.0</v>
      </c>
      <c r="F124" s="121">
        <v>8.0</v>
      </c>
      <c r="G124" s="121">
        <v>6.0</v>
      </c>
      <c r="H124" s="121">
        <v>70.0</v>
      </c>
      <c r="I124" s="121">
        <v>8.0</v>
      </c>
      <c r="J124" s="121">
        <v>6.0</v>
      </c>
      <c r="K124" s="121">
        <v>4.0</v>
      </c>
      <c r="L124" s="26">
        <v>16.0</v>
      </c>
      <c r="M124" s="26" t="s">
        <v>612</v>
      </c>
      <c r="N124" s="26"/>
      <c r="O124" s="26"/>
    </row>
    <row r="125">
      <c r="A125" s="120" t="s">
        <v>732</v>
      </c>
      <c r="B125" s="121">
        <v>4.0</v>
      </c>
      <c r="C125" s="121">
        <v>70.0</v>
      </c>
      <c r="D125" s="121">
        <v>9.0</v>
      </c>
      <c r="E125" s="121">
        <v>66.0</v>
      </c>
      <c r="F125" s="121">
        <v>8.0</v>
      </c>
      <c r="G125" s="121">
        <v>9.0</v>
      </c>
      <c r="H125" s="121">
        <v>44.0</v>
      </c>
      <c r="I125" s="121">
        <v>8.0</v>
      </c>
      <c r="J125" s="121">
        <v>7.0</v>
      </c>
      <c r="K125" s="121">
        <v>5.0</v>
      </c>
      <c r="L125" s="26">
        <v>19.0</v>
      </c>
      <c r="M125" s="26">
        <v>19.0</v>
      </c>
      <c r="N125" s="26"/>
      <c r="O125" s="26"/>
    </row>
    <row r="126">
      <c r="A126" s="120" t="s">
        <v>733</v>
      </c>
      <c r="B126" s="121">
        <v>4.0</v>
      </c>
      <c r="C126" s="121">
        <v>70.0</v>
      </c>
      <c r="D126" s="121">
        <v>9.0</v>
      </c>
      <c r="E126" s="121">
        <v>44.0</v>
      </c>
      <c r="F126" s="121">
        <v>8.0</v>
      </c>
      <c r="G126" s="121">
        <v>9.0</v>
      </c>
      <c r="H126" s="121">
        <v>66.0</v>
      </c>
      <c r="I126" s="121">
        <v>8.0</v>
      </c>
      <c r="J126" s="121">
        <v>7.0</v>
      </c>
      <c r="K126" s="121">
        <v>5.0</v>
      </c>
      <c r="L126" s="26">
        <v>19.0</v>
      </c>
      <c r="M126" s="26" t="s">
        <v>612</v>
      </c>
      <c r="N126" s="26"/>
      <c r="O126" s="26"/>
    </row>
    <row r="127">
      <c r="A127" s="120" t="s">
        <v>734</v>
      </c>
      <c r="B127" s="121">
        <v>6.0</v>
      </c>
      <c r="C127" s="121">
        <v>70.0</v>
      </c>
      <c r="D127" s="121">
        <v>7.0</v>
      </c>
      <c r="E127" s="121">
        <v>66.0</v>
      </c>
      <c r="F127" s="121">
        <v>8.0</v>
      </c>
      <c r="G127" s="121">
        <v>7.0</v>
      </c>
      <c r="H127" s="121">
        <v>66.0</v>
      </c>
      <c r="I127" s="121">
        <v>8.0</v>
      </c>
      <c r="J127" s="121">
        <v>6.0</v>
      </c>
      <c r="K127" s="121">
        <v>10.0</v>
      </c>
      <c r="L127" s="26">
        <v>18.0</v>
      </c>
      <c r="M127" s="26">
        <v>18.0</v>
      </c>
      <c r="N127" s="26"/>
      <c r="O127" s="26"/>
    </row>
    <row r="128">
      <c r="A128" s="120" t="s">
        <v>735</v>
      </c>
      <c r="B128" s="121">
        <v>6.0</v>
      </c>
      <c r="C128" s="121">
        <v>70.0</v>
      </c>
      <c r="D128" s="121">
        <v>6.0</v>
      </c>
      <c r="E128" s="121">
        <v>66.0</v>
      </c>
      <c r="F128" s="121">
        <v>8.0</v>
      </c>
      <c r="G128" s="121">
        <v>6.0</v>
      </c>
      <c r="H128" s="121">
        <v>66.0</v>
      </c>
      <c r="I128" s="121">
        <v>8.0</v>
      </c>
      <c r="J128" s="121">
        <v>6.0</v>
      </c>
      <c r="K128" s="121">
        <v>4.0</v>
      </c>
      <c r="L128" s="26">
        <v>19.0</v>
      </c>
      <c r="M128" s="26" t="s">
        <v>612</v>
      </c>
      <c r="N128" s="26"/>
      <c r="O128" s="26"/>
    </row>
    <row r="129">
      <c r="A129" s="120" t="s">
        <v>736</v>
      </c>
      <c r="B129" s="121">
        <v>4.0</v>
      </c>
      <c r="C129" s="121">
        <v>70.0</v>
      </c>
      <c r="D129" s="121">
        <v>8.0</v>
      </c>
      <c r="E129" s="121">
        <v>66.0</v>
      </c>
      <c r="F129" s="121">
        <v>8.0</v>
      </c>
      <c r="G129" s="121">
        <v>8.0</v>
      </c>
      <c r="H129" s="121">
        <v>66.0</v>
      </c>
      <c r="I129" s="121">
        <v>8.0</v>
      </c>
      <c r="J129" s="121">
        <v>7.0</v>
      </c>
      <c r="K129" s="121">
        <v>5.0</v>
      </c>
      <c r="L129" s="26">
        <v>19.0</v>
      </c>
      <c r="M129" s="26">
        <v>19.0</v>
      </c>
      <c r="N129" s="26"/>
      <c r="O129" s="26"/>
    </row>
    <row r="130">
      <c r="A130" s="120" t="s">
        <v>737</v>
      </c>
      <c r="B130" s="121">
        <v>5.0</v>
      </c>
      <c r="C130" s="121">
        <v>70.0</v>
      </c>
      <c r="D130" s="121">
        <v>5.0</v>
      </c>
      <c r="E130" s="121">
        <v>44.0</v>
      </c>
      <c r="F130" s="121">
        <v>8.0</v>
      </c>
      <c r="G130" s="121">
        <v>5.0</v>
      </c>
      <c r="H130" s="121">
        <v>66.0</v>
      </c>
      <c r="I130" s="121">
        <v>8.0</v>
      </c>
      <c r="J130" s="121">
        <v>5.0</v>
      </c>
      <c r="K130" s="121">
        <v>3.0</v>
      </c>
      <c r="L130" s="26">
        <v>19.0</v>
      </c>
      <c r="M130" s="26" t="s">
        <v>612</v>
      </c>
      <c r="N130" s="26"/>
      <c r="O130" s="26"/>
    </row>
    <row r="131">
      <c r="A131" s="120" t="s">
        <v>738</v>
      </c>
      <c r="B131" s="121">
        <v>7.0</v>
      </c>
      <c r="C131" s="121">
        <v>70.0</v>
      </c>
      <c r="D131" s="121">
        <v>11.0</v>
      </c>
      <c r="E131" s="121">
        <v>66.0</v>
      </c>
      <c r="F131" s="121">
        <v>8.0</v>
      </c>
      <c r="G131" s="121">
        <v>11.0</v>
      </c>
      <c r="H131" s="121">
        <v>66.0</v>
      </c>
      <c r="I131" s="121">
        <v>8.0</v>
      </c>
      <c r="J131" s="121">
        <v>9.0</v>
      </c>
      <c r="K131" s="121">
        <v>15.0</v>
      </c>
      <c r="L131" s="26">
        <v>17.0</v>
      </c>
      <c r="M131" s="26" t="s">
        <v>612</v>
      </c>
      <c r="N131" s="26"/>
      <c r="O131" s="26"/>
    </row>
    <row r="132">
      <c r="A132" s="120" t="s">
        <v>739</v>
      </c>
      <c r="B132" s="121">
        <v>4.0</v>
      </c>
      <c r="C132" s="121">
        <v>70.0</v>
      </c>
      <c r="D132" s="121">
        <v>8.0</v>
      </c>
      <c r="E132" s="121">
        <v>66.0</v>
      </c>
      <c r="F132" s="121">
        <v>8.0</v>
      </c>
      <c r="G132" s="121">
        <v>8.0</v>
      </c>
      <c r="H132" s="121">
        <v>44.0</v>
      </c>
      <c r="I132" s="121">
        <v>8.0</v>
      </c>
      <c r="J132" s="121">
        <v>7.0</v>
      </c>
      <c r="K132" s="121">
        <v>5.0</v>
      </c>
      <c r="L132" s="26">
        <v>19.0</v>
      </c>
      <c r="M132" s="26">
        <v>19.0</v>
      </c>
      <c r="N132" s="26"/>
      <c r="O132" s="26"/>
    </row>
    <row r="133">
      <c r="A133" s="120" t="s">
        <v>740</v>
      </c>
      <c r="B133" s="121">
        <v>4.0</v>
      </c>
      <c r="C133" s="121">
        <v>70.0</v>
      </c>
      <c r="D133" s="121">
        <v>8.0</v>
      </c>
      <c r="E133" s="121">
        <v>66.0</v>
      </c>
      <c r="F133" s="121">
        <v>8.0</v>
      </c>
      <c r="G133" s="121">
        <v>8.0</v>
      </c>
      <c r="H133" s="121">
        <v>44.0</v>
      </c>
      <c r="I133" s="121">
        <v>8.0</v>
      </c>
      <c r="J133" s="121">
        <v>7.0</v>
      </c>
      <c r="K133" s="121">
        <v>5.0</v>
      </c>
      <c r="L133" s="26">
        <v>19.0</v>
      </c>
      <c r="M133" s="26">
        <v>19.0</v>
      </c>
      <c r="N133" s="26"/>
      <c r="O133" s="26"/>
    </row>
    <row r="134">
      <c r="A134" s="120" t="s">
        <v>741</v>
      </c>
      <c r="B134" s="121">
        <v>2.0</v>
      </c>
      <c r="C134" s="121">
        <v>70.0</v>
      </c>
      <c r="D134" s="121">
        <v>2.0</v>
      </c>
      <c r="E134" s="121">
        <v>70.0</v>
      </c>
      <c r="F134" s="121">
        <v>2.0</v>
      </c>
      <c r="G134" s="121">
        <v>2.0</v>
      </c>
      <c r="H134" s="121">
        <v>70.0</v>
      </c>
      <c r="I134" s="121">
        <v>2.0</v>
      </c>
      <c r="J134" s="121">
        <v>2.0</v>
      </c>
      <c r="K134" s="121">
        <v>2.0</v>
      </c>
      <c r="L134" s="26">
        <v>2.0</v>
      </c>
      <c r="M134" s="26">
        <v>2.0</v>
      </c>
      <c r="N134" s="26"/>
      <c r="O134" s="26"/>
    </row>
    <row r="135">
      <c r="A135" s="120" t="s">
        <v>742</v>
      </c>
      <c r="B135" s="121">
        <v>4.0</v>
      </c>
      <c r="C135" s="121">
        <v>70.0</v>
      </c>
      <c r="D135" s="121">
        <v>3.0</v>
      </c>
      <c r="E135" s="121">
        <v>70.0</v>
      </c>
      <c r="F135" s="121">
        <v>8.0</v>
      </c>
      <c r="G135" s="121">
        <v>3.0</v>
      </c>
      <c r="H135" s="121">
        <v>70.0</v>
      </c>
      <c r="I135" s="121">
        <v>8.0</v>
      </c>
      <c r="J135" s="121">
        <v>4.0</v>
      </c>
      <c r="K135" s="121">
        <v>3.0</v>
      </c>
      <c r="L135" s="26">
        <v>19.0</v>
      </c>
      <c r="M135" s="26" t="s">
        <v>612</v>
      </c>
      <c r="N135" s="26"/>
      <c r="O135" s="26"/>
    </row>
    <row r="136">
      <c r="A136" s="120" t="s">
        <v>743</v>
      </c>
      <c r="B136" s="121">
        <v>4.0</v>
      </c>
      <c r="C136" s="121">
        <v>70.0</v>
      </c>
      <c r="D136" s="121">
        <v>7.0</v>
      </c>
      <c r="E136" s="121">
        <v>66.0</v>
      </c>
      <c r="F136" s="121">
        <v>8.0</v>
      </c>
      <c r="G136" s="121">
        <v>7.0</v>
      </c>
      <c r="H136" s="121">
        <v>66.0</v>
      </c>
      <c r="I136" s="121">
        <v>8.0</v>
      </c>
      <c r="J136" s="121">
        <v>6.0</v>
      </c>
      <c r="K136" s="121">
        <v>4.0</v>
      </c>
      <c r="L136" s="26">
        <v>18.0</v>
      </c>
      <c r="M136" s="26" t="s">
        <v>612</v>
      </c>
      <c r="N136" s="26"/>
      <c r="O136" s="26"/>
    </row>
    <row r="137">
      <c r="A137" s="120" t="s">
        <v>744</v>
      </c>
      <c r="B137" s="121">
        <v>4.0</v>
      </c>
      <c r="C137" s="121">
        <v>70.0</v>
      </c>
      <c r="D137" s="121" t="s">
        <v>612</v>
      </c>
      <c r="E137" s="121" t="s">
        <v>612</v>
      </c>
      <c r="F137" s="121" t="s">
        <v>612</v>
      </c>
      <c r="G137" s="121">
        <v>3.0</v>
      </c>
      <c r="H137" s="121">
        <v>70.0</v>
      </c>
      <c r="I137" s="121">
        <v>8.0</v>
      </c>
      <c r="J137" s="121">
        <v>5.0</v>
      </c>
      <c r="K137" s="121">
        <v>3.0</v>
      </c>
      <c r="L137" s="26">
        <v>17.0</v>
      </c>
      <c r="M137" s="26" t="s">
        <v>612</v>
      </c>
      <c r="N137" s="26"/>
      <c r="O137" s="26"/>
    </row>
    <row r="138">
      <c r="A138" s="120" t="s">
        <v>745</v>
      </c>
      <c r="B138" s="121">
        <v>7.0</v>
      </c>
      <c r="C138" s="121">
        <v>70.0</v>
      </c>
      <c r="D138" s="121" t="s">
        <v>612</v>
      </c>
      <c r="E138" s="121" t="s">
        <v>612</v>
      </c>
      <c r="F138" s="121" t="s">
        <v>612</v>
      </c>
      <c r="G138" s="121">
        <v>10.0</v>
      </c>
      <c r="H138" s="121">
        <v>44.0</v>
      </c>
      <c r="I138" s="121">
        <v>8.0</v>
      </c>
      <c r="J138" s="121">
        <v>9.0</v>
      </c>
      <c r="K138" s="121">
        <v>6.0</v>
      </c>
      <c r="L138" s="26">
        <v>17.0</v>
      </c>
      <c r="M138" s="26" t="s">
        <v>612</v>
      </c>
      <c r="N138" s="26"/>
      <c r="O138" s="26"/>
    </row>
    <row r="139">
      <c r="A139" s="120" t="s">
        <v>746</v>
      </c>
      <c r="B139" s="121">
        <v>4.0</v>
      </c>
      <c r="C139" s="121">
        <v>70.0</v>
      </c>
      <c r="D139" s="121">
        <v>9.0</v>
      </c>
      <c r="E139" s="121">
        <v>68.0</v>
      </c>
      <c r="F139" s="121">
        <v>8.0</v>
      </c>
      <c r="G139" s="121">
        <v>9.0</v>
      </c>
      <c r="H139" s="121">
        <v>66.0</v>
      </c>
      <c r="I139" s="121">
        <v>8.0</v>
      </c>
      <c r="J139" s="121">
        <v>8.0</v>
      </c>
      <c r="K139" s="121">
        <v>5.0</v>
      </c>
      <c r="L139" s="26">
        <v>19.0</v>
      </c>
      <c r="M139" s="26">
        <v>19.0</v>
      </c>
      <c r="N139" s="26"/>
      <c r="O139" s="26"/>
    </row>
    <row r="140">
      <c r="A140" s="120" t="s">
        <v>747</v>
      </c>
      <c r="B140" s="121">
        <v>4.0</v>
      </c>
      <c r="C140" s="121">
        <v>70.0</v>
      </c>
      <c r="D140" s="121">
        <v>9.0</v>
      </c>
      <c r="E140" s="121">
        <v>66.0</v>
      </c>
      <c r="F140" s="121">
        <v>8.0</v>
      </c>
      <c r="G140" s="121">
        <v>9.0</v>
      </c>
      <c r="H140" s="121">
        <v>66.0</v>
      </c>
      <c r="I140" s="121">
        <v>8.0</v>
      </c>
      <c r="J140" s="121">
        <v>7.0</v>
      </c>
      <c r="K140" s="121">
        <v>5.0</v>
      </c>
      <c r="L140" s="26">
        <v>19.0</v>
      </c>
      <c r="M140" s="26">
        <v>19.0</v>
      </c>
      <c r="N140" s="26"/>
      <c r="O140" s="26"/>
    </row>
    <row r="141">
      <c r="A141" s="120" t="s">
        <v>748</v>
      </c>
      <c r="B141" s="121">
        <v>4.0</v>
      </c>
      <c r="C141" s="121">
        <v>70.0</v>
      </c>
      <c r="D141" s="121">
        <v>8.0</v>
      </c>
      <c r="E141" s="121">
        <v>22.0</v>
      </c>
      <c r="F141" s="121">
        <v>8.0</v>
      </c>
      <c r="G141" s="121">
        <v>8.0</v>
      </c>
      <c r="H141" s="121">
        <v>44.0</v>
      </c>
      <c r="I141" s="121">
        <v>8.0</v>
      </c>
      <c r="J141" s="121">
        <v>7.0</v>
      </c>
      <c r="K141" s="121">
        <v>5.0</v>
      </c>
      <c r="L141" s="26">
        <v>19.0</v>
      </c>
      <c r="M141" s="26" t="s">
        <v>612</v>
      </c>
      <c r="N141" s="26"/>
      <c r="O141" s="26"/>
    </row>
    <row r="142">
      <c r="A142" s="120" t="s">
        <v>749</v>
      </c>
      <c r="B142" s="121" t="s">
        <v>612</v>
      </c>
      <c r="C142" s="121" t="s">
        <v>612</v>
      </c>
      <c r="D142" s="121">
        <v>6.0</v>
      </c>
      <c r="E142" s="121">
        <v>44.0</v>
      </c>
      <c r="F142" s="121">
        <v>8.0</v>
      </c>
      <c r="G142" s="121">
        <v>6.0</v>
      </c>
      <c r="H142" s="121">
        <v>44.0</v>
      </c>
      <c r="I142" s="121">
        <v>8.0</v>
      </c>
      <c r="J142" s="121">
        <v>6.0</v>
      </c>
      <c r="K142" s="121">
        <v>4.0</v>
      </c>
      <c r="L142" s="26">
        <v>18.0</v>
      </c>
      <c r="M142" s="26" t="s">
        <v>612</v>
      </c>
      <c r="N142" s="26"/>
      <c r="O142" s="26"/>
    </row>
    <row r="143">
      <c r="A143" s="120" t="s">
        <v>750</v>
      </c>
      <c r="B143" s="121">
        <v>6.0</v>
      </c>
      <c r="C143" s="121">
        <v>70.0</v>
      </c>
      <c r="D143" s="121">
        <v>6.0</v>
      </c>
      <c r="E143" s="121">
        <v>69.0</v>
      </c>
      <c r="F143" s="121">
        <v>8.0</v>
      </c>
      <c r="G143" s="121">
        <v>6.0</v>
      </c>
      <c r="H143" s="121">
        <v>44.0</v>
      </c>
      <c r="I143" s="121">
        <v>8.0</v>
      </c>
      <c r="J143" s="121">
        <v>6.0</v>
      </c>
      <c r="K143" s="121">
        <v>4.0</v>
      </c>
      <c r="L143" s="26">
        <v>18.0</v>
      </c>
      <c r="M143" s="26" t="s">
        <v>612</v>
      </c>
      <c r="N143" s="26"/>
      <c r="O143" s="26"/>
    </row>
    <row r="144">
      <c r="A144" s="120" t="s">
        <v>751</v>
      </c>
      <c r="B144" s="121">
        <v>3.0</v>
      </c>
      <c r="C144" s="121">
        <v>70.0</v>
      </c>
      <c r="D144" s="121">
        <v>4.0</v>
      </c>
      <c r="E144" s="121">
        <v>66.0</v>
      </c>
      <c r="F144" s="121">
        <v>4.0</v>
      </c>
      <c r="G144" s="121">
        <v>4.0</v>
      </c>
      <c r="H144" s="121">
        <v>66.0</v>
      </c>
      <c r="I144" s="121">
        <v>4.0</v>
      </c>
      <c r="J144" s="121">
        <v>5.0</v>
      </c>
      <c r="K144" s="121">
        <v>9.0</v>
      </c>
      <c r="L144" s="26">
        <v>12.0</v>
      </c>
      <c r="M144" s="26">
        <v>12.0</v>
      </c>
      <c r="N144" s="26"/>
      <c r="O144" s="26"/>
    </row>
    <row r="145">
      <c r="A145" s="120" t="s">
        <v>752</v>
      </c>
      <c r="B145" s="121">
        <v>8.0</v>
      </c>
      <c r="C145" s="121">
        <v>70.0</v>
      </c>
      <c r="D145" s="121">
        <v>7.0</v>
      </c>
      <c r="E145" s="121">
        <v>66.0</v>
      </c>
      <c r="F145" s="121">
        <v>8.0</v>
      </c>
      <c r="G145" s="121">
        <v>7.0</v>
      </c>
      <c r="H145" s="121">
        <v>66.0</v>
      </c>
      <c r="I145" s="121">
        <v>8.0</v>
      </c>
      <c r="J145" s="121">
        <v>6.0</v>
      </c>
      <c r="K145" s="121">
        <v>4.0</v>
      </c>
      <c r="L145" s="26">
        <v>18.0</v>
      </c>
      <c r="M145" s="26" t="s">
        <v>612</v>
      </c>
      <c r="O145" s="26"/>
    </row>
    <row r="146">
      <c r="A146" s="120" t="s">
        <v>753</v>
      </c>
      <c r="B146" s="121">
        <v>6.0</v>
      </c>
      <c r="C146" s="121">
        <v>70.0</v>
      </c>
      <c r="D146" s="121">
        <v>12.0</v>
      </c>
      <c r="E146" s="121">
        <v>66.0</v>
      </c>
      <c r="F146" s="121">
        <v>6.0</v>
      </c>
      <c r="G146" s="121">
        <v>12.0</v>
      </c>
      <c r="H146" s="121">
        <v>66.0</v>
      </c>
      <c r="I146" s="121">
        <v>6.0</v>
      </c>
      <c r="J146" s="121">
        <v>6.0</v>
      </c>
      <c r="K146" s="121">
        <v>12.0</v>
      </c>
      <c r="L146" s="26">
        <v>9.0</v>
      </c>
      <c r="M146" s="26">
        <v>9.0</v>
      </c>
      <c r="O146" s="26"/>
    </row>
    <row r="147">
      <c r="A147" s="120" t="s">
        <v>754</v>
      </c>
      <c r="B147" s="121">
        <v>8.0</v>
      </c>
      <c r="C147" s="121">
        <v>70.0</v>
      </c>
      <c r="D147" s="121">
        <v>10.0</v>
      </c>
      <c r="E147" s="121">
        <v>55.0</v>
      </c>
      <c r="F147" s="121">
        <v>8.0</v>
      </c>
      <c r="G147" s="121">
        <v>10.0</v>
      </c>
      <c r="H147" s="121">
        <v>66.0</v>
      </c>
      <c r="I147" s="121">
        <v>8.0</v>
      </c>
      <c r="J147" s="121">
        <v>9.0</v>
      </c>
      <c r="K147" s="121">
        <v>6.0</v>
      </c>
      <c r="L147" s="26">
        <v>17.0</v>
      </c>
      <c r="M147" s="26">
        <v>17.0</v>
      </c>
      <c r="N147" s="26"/>
      <c r="O147" s="26"/>
    </row>
    <row r="148">
      <c r="A148" s="120" t="s">
        <v>755</v>
      </c>
      <c r="B148" s="121">
        <v>4.0</v>
      </c>
      <c r="C148" s="121">
        <v>70.0</v>
      </c>
      <c r="D148" s="121">
        <v>9.0</v>
      </c>
      <c r="E148" s="121">
        <v>70.0</v>
      </c>
      <c r="F148" s="121">
        <v>8.0</v>
      </c>
      <c r="G148" s="121">
        <v>9.0</v>
      </c>
      <c r="H148" s="121">
        <v>70.0</v>
      </c>
      <c r="I148" s="121">
        <v>8.0</v>
      </c>
      <c r="J148" s="121">
        <v>7.0</v>
      </c>
      <c r="K148" s="121">
        <v>5.0</v>
      </c>
      <c r="L148" s="26">
        <v>19.0</v>
      </c>
      <c r="M148" s="26">
        <v>19.0</v>
      </c>
      <c r="N148" s="26"/>
      <c r="O148" s="26"/>
    </row>
    <row r="149">
      <c r="A149" s="120" t="s">
        <v>756</v>
      </c>
      <c r="B149" s="121">
        <v>4.0</v>
      </c>
      <c r="C149" s="121">
        <v>70.0</v>
      </c>
      <c r="D149" s="121">
        <v>9.0</v>
      </c>
      <c r="E149" s="121">
        <v>66.0</v>
      </c>
      <c r="F149" s="121">
        <v>8.0</v>
      </c>
      <c r="G149" s="121">
        <v>9.0</v>
      </c>
      <c r="H149" s="121">
        <v>66.0</v>
      </c>
      <c r="I149" s="121">
        <v>8.0</v>
      </c>
      <c r="J149" s="121">
        <v>7.0</v>
      </c>
      <c r="K149" s="121">
        <v>5.0</v>
      </c>
      <c r="L149" s="26">
        <v>19.0</v>
      </c>
      <c r="M149" s="26">
        <v>19.0</v>
      </c>
      <c r="N149" s="26"/>
      <c r="O149" s="26"/>
    </row>
    <row r="150">
      <c r="A150" s="120" t="s">
        <v>757</v>
      </c>
      <c r="B150" s="121">
        <v>4.0</v>
      </c>
      <c r="C150" s="121">
        <v>70.0</v>
      </c>
      <c r="D150" s="121">
        <v>3.0</v>
      </c>
      <c r="E150" s="121">
        <v>66.0</v>
      </c>
      <c r="F150" s="121">
        <v>8.0</v>
      </c>
      <c r="G150" s="121">
        <v>3.0</v>
      </c>
      <c r="H150" s="121">
        <v>70.0</v>
      </c>
      <c r="I150" s="121">
        <v>8.0</v>
      </c>
      <c r="J150" s="121">
        <v>4.0</v>
      </c>
      <c r="K150" s="121">
        <v>3.0</v>
      </c>
      <c r="L150" s="26">
        <v>16.0</v>
      </c>
      <c r="M150" s="26" t="s">
        <v>612</v>
      </c>
      <c r="N150" s="26"/>
      <c r="O150" s="26"/>
    </row>
    <row r="151">
      <c r="A151" s="120" t="s">
        <v>758</v>
      </c>
      <c r="B151" s="121">
        <v>5.0</v>
      </c>
      <c r="C151" s="121">
        <v>70.0</v>
      </c>
      <c r="D151" s="121">
        <v>5.0</v>
      </c>
      <c r="E151" s="121">
        <v>66.0</v>
      </c>
      <c r="F151" s="121">
        <v>4.0</v>
      </c>
      <c r="G151" s="121">
        <v>5.0</v>
      </c>
      <c r="H151" s="121">
        <v>66.0</v>
      </c>
      <c r="I151" s="121">
        <v>4.0</v>
      </c>
      <c r="J151" s="121">
        <v>5.0</v>
      </c>
      <c r="K151" s="121">
        <v>9.0</v>
      </c>
      <c r="L151" s="26">
        <v>12.0</v>
      </c>
      <c r="M151" s="26">
        <v>12.0</v>
      </c>
      <c r="N151" s="26"/>
      <c r="O151" s="26"/>
    </row>
    <row r="152">
      <c r="A152" s="120" t="s">
        <v>759</v>
      </c>
      <c r="B152" s="121">
        <v>6.0</v>
      </c>
      <c r="C152" s="121">
        <v>70.0</v>
      </c>
      <c r="D152" s="121">
        <v>6.0</v>
      </c>
      <c r="E152" s="121">
        <v>66.0</v>
      </c>
      <c r="F152" s="121">
        <v>8.0</v>
      </c>
      <c r="G152" s="121">
        <v>6.0</v>
      </c>
      <c r="H152" s="121">
        <v>44.0</v>
      </c>
      <c r="I152" s="121">
        <v>8.0</v>
      </c>
      <c r="J152" s="121">
        <v>8.0</v>
      </c>
      <c r="K152" s="121">
        <v>4.0</v>
      </c>
      <c r="L152" s="26">
        <v>19.0</v>
      </c>
      <c r="M152" s="26">
        <v>19.0</v>
      </c>
      <c r="N152" s="26"/>
      <c r="O152" s="26"/>
    </row>
    <row r="153">
      <c r="A153" s="120" t="s">
        <v>760</v>
      </c>
      <c r="B153" s="121">
        <v>6.0</v>
      </c>
      <c r="C153" s="121">
        <v>70.0</v>
      </c>
      <c r="D153" s="121">
        <v>6.0</v>
      </c>
      <c r="E153" s="121">
        <v>66.0</v>
      </c>
      <c r="F153" s="121">
        <v>8.0</v>
      </c>
      <c r="G153" s="121">
        <v>6.0</v>
      </c>
      <c r="H153" s="121">
        <v>70.0</v>
      </c>
      <c r="I153" s="121">
        <v>8.0</v>
      </c>
      <c r="J153" s="121">
        <v>6.0</v>
      </c>
      <c r="K153" s="121">
        <v>4.0</v>
      </c>
      <c r="L153" s="26">
        <v>19.0</v>
      </c>
      <c r="M153" s="26">
        <v>19.0</v>
      </c>
      <c r="N153" s="26"/>
      <c r="O153" s="26"/>
    </row>
    <row r="154">
      <c r="A154" s="120" t="s">
        <v>761</v>
      </c>
      <c r="B154" s="121">
        <v>8.0</v>
      </c>
      <c r="C154" s="121">
        <v>70.0</v>
      </c>
      <c r="D154" s="121">
        <v>11.0</v>
      </c>
      <c r="E154" s="121">
        <v>66.0</v>
      </c>
      <c r="F154" s="121">
        <v>8.0</v>
      </c>
      <c r="G154" s="121">
        <v>11.0</v>
      </c>
      <c r="H154" s="121">
        <v>70.0</v>
      </c>
      <c r="I154" s="121">
        <v>8.0</v>
      </c>
      <c r="J154" s="121">
        <v>9.0</v>
      </c>
      <c r="K154" s="121">
        <v>6.0</v>
      </c>
      <c r="L154" s="26">
        <v>17.0</v>
      </c>
      <c r="M154" s="26">
        <v>17.0</v>
      </c>
      <c r="N154" s="26"/>
      <c r="O154" s="26"/>
    </row>
    <row r="155">
      <c r="A155" s="120" t="s">
        <v>762</v>
      </c>
      <c r="B155" s="121">
        <v>8.0</v>
      </c>
      <c r="C155" s="121">
        <v>70.0</v>
      </c>
      <c r="D155" s="121">
        <v>7.0</v>
      </c>
      <c r="E155" s="121">
        <v>55.0</v>
      </c>
      <c r="F155" s="121">
        <v>8.0</v>
      </c>
      <c r="G155" s="121">
        <v>7.0</v>
      </c>
      <c r="H155" s="121">
        <v>44.0</v>
      </c>
      <c r="I155" s="121">
        <v>8.0</v>
      </c>
      <c r="J155" s="121">
        <v>6.0</v>
      </c>
      <c r="K155" s="121">
        <v>4.0</v>
      </c>
      <c r="L155" s="26">
        <v>18.0</v>
      </c>
      <c r="M155" s="26">
        <v>18.0</v>
      </c>
    </row>
    <row r="156">
      <c r="A156" s="120" t="s">
        <v>763</v>
      </c>
      <c r="B156" s="121">
        <v>8.0</v>
      </c>
      <c r="C156" s="121">
        <v>70.0</v>
      </c>
      <c r="D156" s="121">
        <v>10.0</v>
      </c>
      <c r="E156" s="121">
        <v>55.0</v>
      </c>
      <c r="F156" s="121">
        <v>8.0</v>
      </c>
      <c r="G156" s="121">
        <v>10.0</v>
      </c>
      <c r="H156" s="121">
        <v>66.0</v>
      </c>
      <c r="I156" s="121">
        <v>8.0</v>
      </c>
      <c r="J156" s="121">
        <v>9.0</v>
      </c>
      <c r="K156" s="121">
        <v>6.0</v>
      </c>
      <c r="L156" s="26">
        <v>17.0</v>
      </c>
      <c r="M156" s="26">
        <v>17.0</v>
      </c>
      <c r="N156" s="26"/>
      <c r="O156" s="26"/>
    </row>
    <row r="157">
      <c r="A157" s="120" t="s">
        <v>764</v>
      </c>
      <c r="B157" s="121">
        <v>8.0</v>
      </c>
      <c r="C157" s="121">
        <v>70.0</v>
      </c>
      <c r="D157" s="121">
        <v>11.0</v>
      </c>
      <c r="E157" s="121">
        <v>70.0</v>
      </c>
      <c r="F157" s="121">
        <v>2.0</v>
      </c>
      <c r="G157" s="121">
        <v>11.0</v>
      </c>
      <c r="H157" s="121">
        <v>70.0</v>
      </c>
      <c r="I157" s="121">
        <v>2.0</v>
      </c>
      <c r="J157" s="121">
        <v>9.0</v>
      </c>
      <c r="K157" s="121">
        <v>6.0</v>
      </c>
      <c r="L157" s="26">
        <v>17.0</v>
      </c>
      <c r="M157" s="26">
        <v>17.0</v>
      </c>
      <c r="N157" s="26"/>
      <c r="O157" s="26"/>
    </row>
    <row r="158">
      <c r="A158" s="120" t="s">
        <v>765</v>
      </c>
      <c r="B158" s="121">
        <v>6.0</v>
      </c>
      <c r="C158" s="121">
        <v>70.0</v>
      </c>
      <c r="D158" s="121">
        <v>6.0</v>
      </c>
      <c r="E158" s="121">
        <v>44.0</v>
      </c>
      <c r="F158" s="121">
        <v>3.0</v>
      </c>
      <c r="G158" s="121">
        <v>6.0</v>
      </c>
      <c r="H158" s="121">
        <v>44.0</v>
      </c>
      <c r="I158" s="121">
        <v>3.0</v>
      </c>
      <c r="J158" s="121">
        <v>6.0</v>
      </c>
      <c r="K158" s="121">
        <v>4.0</v>
      </c>
      <c r="L158" s="26">
        <v>14.0</v>
      </c>
      <c r="M158" s="26">
        <v>14.0</v>
      </c>
      <c r="N158" s="26"/>
      <c r="O158" s="26"/>
    </row>
    <row r="159">
      <c r="A159" s="120" t="s">
        <v>766</v>
      </c>
      <c r="B159" s="121" t="s">
        <v>612</v>
      </c>
      <c r="C159" s="121" t="s">
        <v>612</v>
      </c>
      <c r="D159" s="121" t="s">
        <v>612</v>
      </c>
      <c r="E159" s="121" t="s">
        <v>612</v>
      </c>
      <c r="F159" s="121" t="s">
        <v>612</v>
      </c>
      <c r="G159" s="121">
        <v>6.0</v>
      </c>
      <c r="H159" s="121">
        <v>22.0</v>
      </c>
      <c r="I159" s="121">
        <v>8.0</v>
      </c>
      <c r="J159" s="121">
        <v>6.0</v>
      </c>
      <c r="K159" s="121">
        <v>4.0</v>
      </c>
      <c r="L159" s="26">
        <v>18.0</v>
      </c>
      <c r="M159" s="26" t="s">
        <v>612</v>
      </c>
      <c r="O159" s="26"/>
    </row>
    <row r="160">
      <c r="A160" s="120" t="s">
        <v>767</v>
      </c>
      <c r="B160" s="121">
        <v>4.0</v>
      </c>
      <c r="C160" s="121">
        <v>70.0</v>
      </c>
      <c r="D160" s="121">
        <v>3.0</v>
      </c>
      <c r="E160" s="121">
        <v>44.0</v>
      </c>
      <c r="F160" s="121">
        <v>4.0</v>
      </c>
      <c r="G160" s="121">
        <v>3.0</v>
      </c>
      <c r="H160" s="121">
        <v>44.0</v>
      </c>
      <c r="I160" s="121">
        <v>4.0</v>
      </c>
      <c r="J160" s="121">
        <v>4.0</v>
      </c>
      <c r="K160" s="121">
        <v>7.0</v>
      </c>
      <c r="L160" s="26">
        <v>12.0</v>
      </c>
      <c r="M160" s="26">
        <v>12.0</v>
      </c>
      <c r="N160" s="26"/>
      <c r="O160" s="26"/>
    </row>
    <row r="161">
      <c r="A161" s="120" t="s">
        <v>768</v>
      </c>
      <c r="B161" s="121">
        <v>5.0</v>
      </c>
      <c r="C161" s="121">
        <v>70.0</v>
      </c>
      <c r="D161" s="121">
        <v>4.0</v>
      </c>
      <c r="E161" s="121">
        <v>66.0</v>
      </c>
      <c r="F161" s="121">
        <v>4.0</v>
      </c>
      <c r="G161" s="121">
        <v>4.0</v>
      </c>
      <c r="H161" s="121">
        <v>66.0</v>
      </c>
      <c r="I161" s="121">
        <v>4.0</v>
      </c>
      <c r="J161" s="121">
        <v>5.0</v>
      </c>
      <c r="K161" s="121">
        <v>7.0</v>
      </c>
      <c r="L161" s="26">
        <v>13.0</v>
      </c>
      <c r="M161" s="26">
        <v>13.0</v>
      </c>
      <c r="N161" s="26"/>
      <c r="O161" s="26"/>
      <c r="P161" s="26"/>
    </row>
    <row r="162">
      <c r="A162" s="120" t="s">
        <v>769</v>
      </c>
      <c r="B162" s="121">
        <v>6.0</v>
      </c>
      <c r="C162" s="121">
        <v>70.0</v>
      </c>
      <c r="D162" s="121">
        <v>7.0</v>
      </c>
      <c r="E162" s="121">
        <v>66.0</v>
      </c>
      <c r="F162" s="121">
        <v>8.0</v>
      </c>
      <c r="G162" s="121">
        <v>7.0</v>
      </c>
      <c r="H162" s="121">
        <v>70.0</v>
      </c>
      <c r="I162" s="121">
        <v>8.0</v>
      </c>
      <c r="J162" s="121">
        <v>8.0</v>
      </c>
      <c r="K162" s="121">
        <v>4.0</v>
      </c>
      <c r="L162" s="26">
        <v>19.0</v>
      </c>
      <c r="M162" s="26">
        <v>19.0</v>
      </c>
      <c r="N162" s="26"/>
      <c r="O162" s="26"/>
      <c r="P162" s="26"/>
    </row>
    <row r="163">
      <c r="A163" s="120" t="s">
        <v>770</v>
      </c>
      <c r="B163" s="121">
        <v>4.0</v>
      </c>
      <c r="C163" s="121">
        <v>70.0</v>
      </c>
      <c r="D163" s="121" t="s">
        <v>612</v>
      </c>
      <c r="E163" s="121" t="s">
        <v>612</v>
      </c>
      <c r="F163" s="121" t="s">
        <v>612</v>
      </c>
      <c r="G163" s="121">
        <v>8.0</v>
      </c>
      <c r="H163" s="121">
        <v>66.0</v>
      </c>
      <c r="I163" s="121">
        <v>8.0</v>
      </c>
      <c r="J163" s="121">
        <v>9.0</v>
      </c>
      <c r="K163" s="121">
        <v>15.0</v>
      </c>
      <c r="L163" s="26">
        <v>19.0</v>
      </c>
      <c r="M163" s="26">
        <v>19.0</v>
      </c>
      <c r="N163" s="26"/>
      <c r="O163" s="26"/>
      <c r="P163" s="26"/>
    </row>
    <row r="164">
      <c r="A164" s="120" t="s">
        <v>771</v>
      </c>
      <c r="B164" s="121">
        <v>4.0</v>
      </c>
      <c r="C164" s="121">
        <v>70.0</v>
      </c>
      <c r="D164" s="121">
        <v>3.0</v>
      </c>
      <c r="E164" s="121">
        <v>70.0</v>
      </c>
      <c r="F164" s="121">
        <v>8.0</v>
      </c>
      <c r="G164" s="121">
        <v>3.0</v>
      </c>
      <c r="H164" s="121">
        <v>70.0</v>
      </c>
      <c r="I164" s="121">
        <v>8.0</v>
      </c>
      <c r="J164" s="121">
        <v>4.0</v>
      </c>
      <c r="K164" s="121">
        <v>3.0</v>
      </c>
      <c r="L164" s="26">
        <v>16.0</v>
      </c>
      <c r="M164" s="26">
        <v>16.0</v>
      </c>
      <c r="N164" s="26"/>
      <c r="O164" s="26"/>
      <c r="P164" s="26"/>
    </row>
    <row r="165">
      <c r="A165" s="120" t="s">
        <v>772</v>
      </c>
      <c r="B165" s="121">
        <v>4.0</v>
      </c>
      <c r="C165" s="121">
        <v>70.0</v>
      </c>
      <c r="D165" s="121">
        <v>19.0</v>
      </c>
      <c r="E165" s="121">
        <v>70.0</v>
      </c>
      <c r="F165" s="121">
        <v>7.0</v>
      </c>
      <c r="G165" s="121">
        <v>19.0</v>
      </c>
      <c r="H165" s="121">
        <v>44.0</v>
      </c>
      <c r="I165" s="121">
        <v>7.0</v>
      </c>
      <c r="J165" s="121">
        <v>4.0</v>
      </c>
      <c r="K165" s="121">
        <v>19.0</v>
      </c>
      <c r="L165" s="26">
        <v>16.0</v>
      </c>
      <c r="M165" s="26">
        <v>16.0</v>
      </c>
      <c r="N165" s="26"/>
      <c r="O165" s="26"/>
      <c r="P165" s="26"/>
    </row>
    <row r="166">
      <c r="A166" s="120" t="s">
        <v>773</v>
      </c>
      <c r="B166" s="121">
        <v>4.0</v>
      </c>
      <c r="C166" s="121">
        <v>70.0</v>
      </c>
      <c r="D166" s="121">
        <v>9.0</v>
      </c>
      <c r="E166" s="121">
        <v>66.0</v>
      </c>
      <c r="F166" s="121">
        <v>8.0</v>
      </c>
      <c r="G166" s="121">
        <v>9.0</v>
      </c>
      <c r="H166" s="121">
        <v>66.0</v>
      </c>
      <c r="I166" s="121">
        <v>8.0</v>
      </c>
      <c r="J166" s="121">
        <v>7.0</v>
      </c>
      <c r="K166" s="121">
        <v>5.0</v>
      </c>
      <c r="L166" s="26">
        <v>19.0</v>
      </c>
      <c r="M166" s="26" t="s">
        <v>612</v>
      </c>
      <c r="N166" s="26"/>
      <c r="O166" s="26"/>
      <c r="P166" s="26"/>
    </row>
    <row r="167">
      <c r="A167" s="120" t="s">
        <v>774</v>
      </c>
      <c r="B167" s="121" t="s">
        <v>612</v>
      </c>
      <c r="C167" s="121" t="s">
        <v>612</v>
      </c>
      <c r="D167" s="121" t="s">
        <v>612</v>
      </c>
      <c r="E167" s="121" t="s">
        <v>612</v>
      </c>
      <c r="F167" s="121" t="s">
        <v>612</v>
      </c>
      <c r="G167" s="121">
        <v>9.0</v>
      </c>
      <c r="H167" s="121">
        <v>44.0</v>
      </c>
      <c r="I167" s="121">
        <v>8.0</v>
      </c>
      <c r="J167" s="121">
        <v>7.0</v>
      </c>
      <c r="K167" s="121">
        <v>5.0</v>
      </c>
      <c r="L167" s="26">
        <v>19.0</v>
      </c>
      <c r="M167" s="26" t="s">
        <v>612</v>
      </c>
      <c r="O167" s="26"/>
      <c r="P167" s="26"/>
    </row>
    <row r="168">
      <c r="A168" s="120" t="s">
        <v>775</v>
      </c>
      <c r="B168" s="121">
        <v>7.0</v>
      </c>
      <c r="C168" s="121">
        <v>70.0</v>
      </c>
      <c r="D168" s="121">
        <v>10.0</v>
      </c>
      <c r="E168" s="121">
        <v>66.0</v>
      </c>
      <c r="F168" s="121">
        <v>8.0</v>
      </c>
      <c r="G168" s="121">
        <v>10.0</v>
      </c>
      <c r="H168" s="121">
        <v>44.0</v>
      </c>
      <c r="I168" s="121">
        <v>8.0</v>
      </c>
      <c r="J168" s="121">
        <v>9.0</v>
      </c>
      <c r="K168" s="121">
        <v>6.0</v>
      </c>
      <c r="L168" s="26">
        <v>17.0</v>
      </c>
      <c r="M168" s="26" t="s">
        <v>612</v>
      </c>
    </row>
    <row r="169">
      <c r="A169" s="120" t="s">
        <v>776</v>
      </c>
      <c r="B169" s="121">
        <v>7.0</v>
      </c>
      <c r="C169" s="121">
        <v>70.0</v>
      </c>
      <c r="D169" s="121">
        <v>11.0</v>
      </c>
      <c r="E169" s="121">
        <v>44.0</v>
      </c>
      <c r="F169" s="121">
        <v>8.0</v>
      </c>
      <c r="G169" s="121">
        <v>11.0</v>
      </c>
      <c r="H169" s="121">
        <v>44.0</v>
      </c>
      <c r="I169" s="121">
        <v>8.0</v>
      </c>
      <c r="J169" s="121">
        <v>9.0</v>
      </c>
      <c r="K169" s="121">
        <v>6.0</v>
      </c>
      <c r="L169" s="26">
        <v>17.0</v>
      </c>
      <c r="M169" s="26" t="s">
        <v>612</v>
      </c>
      <c r="O169" s="26"/>
      <c r="P169" s="26"/>
    </row>
    <row r="170">
      <c r="A170" s="120" t="s">
        <v>777</v>
      </c>
      <c r="B170" s="121" t="s">
        <v>612</v>
      </c>
      <c r="C170" s="121" t="s">
        <v>612</v>
      </c>
      <c r="D170" s="121" t="s">
        <v>612</v>
      </c>
      <c r="E170" s="121" t="s">
        <v>612</v>
      </c>
      <c r="F170" s="121" t="s">
        <v>612</v>
      </c>
      <c r="G170" s="121">
        <v>4.0</v>
      </c>
      <c r="H170" s="121">
        <v>66.0</v>
      </c>
      <c r="I170" s="121">
        <v>8.0</v>
      </c>
      <c r="J170" s="121">
        <v>4.0</v>
      </c>
      <c r="K170" s="121">
        <v>3.0</v>
      </c>
      <c r="L170" s="26">
        <v>17.0</v>
      </c>
      <c r="M170" s="26" t="s">
        <v>612</v>
      </c>
      <c r="N170" s="26"/>
      <c r="O170" s="26"/>
      <c r="P170" s="26"/>
    </row>
    <row r="171">
      <c r="A171" s="120" t="s">
        <v>778</v>
      </c>
      <c r="B171" s="121">
        <v>7.0</v>
      </c>
      <c r="C171" s="121">
        <v>70.0</v>
      </c>
      <c r="D171" s="121">
        <v>10.0</v>
      </c>
      <c r="E171" s="121">
        <v>44.0</v>
      </c>
      <c r="F171" s="121">
        <v>8.0</v>
      </c>
      <c r="G171" s="121">
        <v>10.0</v>
      </c>
      <c r="H171" s="121">
        <v>22.0</v>
      </c>
      <c r="I171" s="121">
        <v>8.0</v>
      </c>
      <c r="J171" s="121">
        <v>9.0</v>
      </c>
      <c r="K171" s="121">
        <v>6.0</v>
      </c>
      <c r="L171" s="26">
        <v>17.0</v>
      </c>
      <c r="M171" s="26" t="s">
        <v>612</v>
      </c>
      <c r="N171" s="26"/>
      <c r="O171" s="26"/>
      <c r="P171" s="26"/>
    </row>
    <row r="172">
      <c r="A172" s="120" t="s">
        <v>779</v>
      </c>
      <c r="B172" s="121" t="s">
        <v>612</v>
      </c>
      <c r="C172" s="121" t="s">
        <v>612</v>
      </c>
      <c r="D172" s="121">
        <v>7.0</v>
      </c>
      <c r="E172" s="121">
        <v>44.0</v>
      </c>
      <c r="F172" s="121">
        <v>8.0</v>
      </c>
      <c r="G172" s="121">
        <v>7.0</v>
      </c>
      <c r="H172" s="121">
        <v>44.0</v>
      </c>
      <c r="I172" s="121">
        <v>8.0</v>
      </c>
      <c r="J172" s="121">
        <v>6.0</v>
      </c>
      <c r="K172" s="121">
        <v>4.0</v>
      </c>
      <c r="L172" s="26">
        <v>18.0</v>
      </c>
      <c r="M172" s="26" t="s">
        <v>612</v>
      </c>
      <c r="N172" s="26"/>
      <c r="O172" s="26"/>
      <c r="P172" s="26"/>
    </row>
    <row r="173">
      <c r="A173" s="120" t="s">
        <v>780</v>
      </c>
      <c r="B173" s="121">
        <v>3.0</v>
      </c>
      <c r="C173" s="121">
        <v>70.0</v>
      </c>
      <c r="D173" s="121">
        <v>5.0</v>
      </c>
      <c r="E173" s="121">
        <v>66.0</v>
      </c>
      <c r="F173" s="121">
        <v>8.0</v>
      </c>
      <c r="G173" s="121">
        <v>5.0</v>
      </c>
      <c r="H173" s="121">
        <v>66.0</v>
      </c>
      <c r="I173" s="121">
        <v>8.0</v>
      </c>
      <c r="J173" s="121">
        <v>5.0</v>
      </c>
      <c r="K173" s="121">
        <v>8.0</v>
      </c>
      <c r="L173" s="26">
        <v>12.0</v>
      </c>
      <c r="M173" s="26" t="s">
        <v>612</v>
      </c>
      <c r="O173" s="26"/>
      <c r="P173" s="26"/>
    </row>
    <row r="174">
      <c r="A174" s="120" t="s">
        <v>781</v>
      </c>
      <c r="B174" s="121" t="s">
        <v>612</v>
      </c>
      <c r="C174" s="121" t="s">
        <v>612</v>
      </c>
      <c r="D174" s="121">
        <v>8.0</v>
      </c>
      <c r="E174" s="121">
        <v>66.0</v>
      </c>
      <c r="F174" s="121">
        <v>8.0</v>
      </c>
      <c r="G174" s="121">
        <v>8.0</v>
      </c>
      <c r="H174" s="121">
        <v>44.0</v>
      </c>
      <c r="I174" s="121">
        <v>8.0</v>
      </c>
      <c r="J174" s="121">
        <v>7.0</v>
      </c>
      <c r="K174" s="121">
        <v>5.0</v>
      </c>
      <c r="L174" s="26">
        <v>16.0</v>
      </c>
      <c r="M174" s="26" t="s">
        <v>612</v>
      </c>
    </row>
    <row r="175">
      <c r="A175" s="120" t="s">
        <v>782</v>
      </c>
      <c r="B175" s="121">
        <v>4.0</v>
      </c>
      <c r="C175" s="121">
        <v>70.0</v>
      </c>
      <c r="D175" s="121">
        <v>6.0</v>
      </c>
      <c r="E175" s="121">
        <v>66.0</v>
      </c>
      <c r="F175" s="121">
        <v>8.0</v>
      </c>
      <c r="G175" s="121">
        <v>6.0</v>
      </c>
      <c r="H175" s="121">
        <v>66.0</v>
      </c>
      <c r="I175" s="121">
        <v>8.0</v>
      </c>
      <c r="J175" s="121">
        <v>8.0</v>
      </c>
      <c r="K175" s="121">
        <v>4.0</v>
      </c>
      <c r="L175" s="26">
        <v>19.0</v>
      </c>
      <c r="M175" s="26">
        <v>19.0</v>
      </c>
      <c r="O175" s="26"/>
      <c r="P175" s="26"/>
    </row>
    <row r="176">
      <c r="A176" s="120" t="s">
        <v>783</v>
      </c>
      <c r="B176" s="121">
        <v>4.0</v>
      </c>
      <c r="C176" s="121">
        <v>70.0</v>
      </c>
      <c r="D176" s="121">
        <v>8.0</v>
      </c>
      <c r="E176" s="121">
        <v>66.0</v>
      </c>
      <c r="F176" s="121">
        <v>8.0</v>
      </c>
      <c r="G176" s="121">
        <v>8.0</v>
      </c>
      <c r="H176" s="121">
        <v>66.0</v>
      </c>
      <c r="I176" s="121">
        <v>8.0</v>
      </c>
      <c r="J176" s="121">
        <v>7.0</v>
      </c>
      <c r="K176" s="121">
        <v>5.0</v>
      </c>
      <c r="L176" s="26">
        <v>19.0</v>
      </c>
      <c r="M176" s="26">
        <v>19.0</v>
      </c>
      <c r="N176" s="26"/>
      <c r="O176" s="26"/>
      <c r="P176" s="26"/>
    </row>
    <row r="177">
      <c r="A177" s="120" t="s">
        <v>784</v>
      </c>
      <c r="B177" s="121">
        <v>4.0</v>
      </c>
      <c r="C177" s="121">
        <v>70.0</v>
      </c>
      <c r="D177" s="121">
        <v>3.0</v>
      </c>
      <c r="E177" s="121">
        <v>66.0</v>
      </c>
      <c r="F177" s="121">
        <v>8.0</v>
      </c>
      <c r="G177" s="121">
        <v>3.0</v>
      </c>
      <c r="H177" s="121">
        <v>70.0</v>
      </c>
      <c r="I177" s="121">
        <v>8.0</v>
      </c>
      <c r="J177" s="121">
        <v>5.0</v>
      </c>
      <c r="K177" s="121">
        <v>3.0</v>
      </c>
      <c r="L177" s="26">
        <v>16.0</v>
      </c>
      <c r="M177" s="26" t="s">
        <v>612</v>
      </c>
      <c r="P177" s="26"/>
    </row>
    <row r="178">
      <c r="A178" s="120" t="s">
        <v>785</v>
      </c>
      <c r="B178" s="121">
        <v>4.0</v>
      </c>
      <c r="C178" s="121">
        <v>70.0</v>
      </c>
      <c r="D178" s="121">
        <v>8.0</v>
      </c>
      <c r="E178" s="121">
        <v>66.0</v>
      </c>
      <c r="F178" s="121">
        <v>8.0</v>
      </c>
      <c r="G178" s="121">
        <v>8.0</v>
      </c>
      <c r="H178" s="121">
        <v>70.0</v>
      </c>
      <c r="I178" s="121">
        <v>8.0</v>
      </c>
      <c r="J178" s="121">
        <v>7.0</v>
      </c>
      <c r="K178" s="121">
        <v>5.0</v>
      </c>
      <c r="L178" s="26">
        <v>19.0</v>
      </c>
      <c r="M178" s="26" t="s">
        <v>612</v>
      </c>
      <c r="N178" s="26"/>
      <c r="O178" s="26"/>
      <c r="P178" s="26"/>
    </row>
    <row r="179">
      <c r="A179" s="120" t="s">
        <v>786</v>
      </c>
      <c r="B179" s="121" t="s">
        <v>612</v>
      </c>
      <c r="C179" s="121" t="s">
        <v>612</v>
      </c>
      <c r="D179" s="121">
        <v>9.0</v>
      </c>
      <c r="E179" s="121">
        <v>66.0</v>
      </c>
      <c r="F179" s="121">
        <v>8.0</v>
      </c>
      <c r="G179" s="121">
        <v>9.0</v>
      </c>
      <c r="H179" s="121">
        <v>66.0</v>
      </c>
      <c r="I179" s="121">
        <v>8.0</v>
      </c>
      <c r="J179" s="121">
        <v>7.0</v>
      </c>
      <c r="K179" s="121">
        <v>5.0</v>
      </c>
      <c r="L179" s="26">
        <v>19.0</v>
      </c>
      <c r="M179" s="26" t="s">
        <v>612</v>
      </c>
      <c r="O179" s="26"/>
      <c r="P179" s="26"/>
    </row>
    <row r="180">
      <c r="A180" s="120" t="s">
        <v>787</v>
      </c>
      <c r="B180" s="121">
        <v>3.0</v>
      </c>
      <c r="C180" s="121">
        <v>70.0</v>
      </c>
      <c r="D180" s="121">
        <v>6.0</v>
      </c>
      <c r="E180" s="121">
        <v>66.0</v>
      </c>
      <c r="F180" s="121">
        <v>3.0</v>
      </c>
      <c r="G180" s="121">
        <v>6.0</v>
      </c>
      <c r="H180" s="121">
        <v>66.0</v>
      </c>
      <c r="I180" s="121">
        <v>3.0</v>
      </c>
      <c r="J180" s="121">
        <v>6.0</v>
      </c>
      <c r="K180" s="121">
        <v>10.0</v>
      </c>
      <c r="L180" s="26">
        <v>11.0</v>
      </c>
      <c r="M180" s="26">
        <v>11.0</v>
      </c>
      <c r="N180" s="26"/>
      <c r="O180" s="26"/>
      <c r="P180" s="26"/>
    </row>
    <row r="181">
      <c r="A181" s="120" t="s">
        <v>788</v>
      </c>
      <c r="B181" s="121">
        <v>7.0</v>
      </c>
      <c r="C181" s="121">
        <v>70.0</v>
      </c>
      <c r="D181" s="121">
        <v>11.0</v>
      </c>
      <c r="E181" s="121">
        <v>66.0</v>
      </c>
      <c r="F181" s="121">
        <v>8.0</v>
      </c>
      <c r="G181" s="121">
        <v>11.0</v>
      </c>
      <c r="H181" s="121">
        <v>44.0</v>
      </c>
      <c r="I181" s="121">
        <v>8.0</v>
      </c>
      <c r="J181" s="121">
        <v>9.0</v>
      </c>
      <c r="K181" s="121">
        <v>6.0</v>
      </c>
      <c r="L181" s="26">
        <v>17.0</v>
      </c>
      <c r="M181" s="26">
        <v>17.0</v>
      </c>
      <c r="O181" s="26"/>
      <c r="P181" s="26"/>
    </row>
    <row r="182">
      <c r="A182" s="120" t="s">
        <v>789</v>
      </c>
      <c r="B182" s="121">
        <v>4.0</v>
      </c>
      <c r="C182" s="121">
        <v>70.0</v>
      </c>
      <c r="D182" s="121">
        <v>3.0</v>
      </c>
      <c r="E182" s="121">
        <v>66.0</v>
      </c>
      <c r="F182" s="121">
        <v>8.0</v>
      </c>
      <c r="G182" s="121">
        <v>3.0</v>
      </c>
      <c r="H182" s="121">
        <v>66.0</v>
      </c>
      <c r="I182" s="121">
        <v>8.0</v>
      </c>
      <c r="J182" s="121">
        <v>5.0</v>
      </c>
      <c r="K182" s="121">
        <v>3.0</v>
      </c>
      <c r="L182" s="26">
        <v>16.0</v>
      </c>
      <c r="M182" s="26">
        <v>16.0</v>
      </c>
      <c r="N182" s="26"/>
      <c r="O182" s="26"/>
      <c r="P182" s="26"/>
    </row>
    <row r="183">
      <c r="A183" s="120" t="s">
        <v>790</v>
      </c>
      <c r="B183" s="121">
        <v>4.0</v>
      </c>
      <c r="C183" s="121">
        <v>70.0</v>
      </c>
      <c r="D183" s="121">
        <v>3.0</v>
      </c>
      <c r="E183" s="121">
        <v>66.0</v>
      </c>
      <c r="F183" s="121">
        <v>8.0</v>
      </c>
      <c r="G183" s="121">
        <v>3.0</v>
      </c>
      <c r="H183" s="121">
        <v>66.0</v>
      </c>
      <c r="I183" s="121">
        <v>8.0</v>
      </c>
      <c r="J183" s="121">
        <v>5.0</v>
      </c>
      <c r="K183" s="121">
        <v>8.0</v>
      </c>
      <c r="L183" s="26">
        <v>13.0</v>
      </c>
      <c r="M183" s="26" t="s">
        <v>612</v>
      </c>
      <c r="N183" s="26"/>
      <c r="O183" s="26"/>
      <c r="P183" s="26"/>
    </row>
    <row r="184">
      <c r="A184" s="120" t="s">
        <v>791</v>
      </c>
      <c r="B184" s="121" t="s">
        <v>612</v>
      </c>
      <c r="C184" s="121" t="s">
        <v>612</v>
      </c>
      <c r="D184" s="121">
        <v>6.0</v>
      </c>
      <c r="E184" s="121">
        <v>66.0</v>
      </c>
      <c r="F184" s="121">
        <v>8.0</v>
      </c>
      <c r="G184" s="121">
        <v>6.0</v>
      </c>
      <c r="H184" s="121">
        <v>44.0</v>
      </c>
      <c r="I184" s="121">
        <v>8.0</v>
      </c>
      <c r="J184" s="121">
        <v>6.0</v>
      </c>
      <c r="K184" s="121">
        <v>4.0</v>
      </c>
      <c r="L184" s="26">
        <v>18.0</v>
      </c>
      <c r="M184" s="26" t="s">
        <v>612</v>
      </c>
      <c r="O184" s="26"/>
      <c r="P184" s="26"/>
    </row>
    <row r="185">
      <c r="A185" s="120" t="s">
        <v>792</v>
      </c>
      <c r="B185" s="121" t="s">
        <v>612</v>
      </c>
      <c r="C185" s="121" t="s">
        <v>612</v>
      </c>
      <c r="D185" s="121" t="s">
        <v>612</v>
      </c>
      <c r="E185" s="121" t="s">
        <v>612</v>
      </c>
      <c r="F185" s="121" t="s">
        <v>612</v>
      </c>
      <c r="G185" s="121" t="s">
        <v>612</v>
      </c>
      <c r="H185" s="121" t="s">
        <v>612</v>
      </c>
      <c r="I185" s="121" t="s">
        <v>612</v>
      </c>
      <c r="J185" s="121" t="s">
        <v>612</v>
      </c>
      <c r="K185" s="121" t="s">
        <v>612</v>
      </c>
      <c r="L185" s="26" t="s">
        <v>612</v>
      </c>
      <c r="M185" s="26" t="s">
        <v>612</v>
      </c>
      <c r="N185" s="26"/>
      <c r="O185" s="26"/>
      <c r="P185" s="26"/>
    </row>
    <row r="186">
      <c r="A186" s="120" t="s">
        <v>793</v>
      </c>
      <c r="B186" s="121">
        <v>4.0</v>
      </c>
      <c r="C186" s="121">
        <v>70.0</v>
      </c>
      <c r="D186" s="121">
        <v>9.0</v>
      </c>
      <c r="E186" s="121">
        <v>66.0</v>
      </c>
      <c r="F186" s="121">
        <v>8.0</v>
      </c>
      <c r="G186" s="121">
        <v>9.0</v>
      </c>
      <c r="H186" s="121">
        <v>66.0</v>
      </c>
      <c r="I186" s="121">
        <v>8.0</v>
      </c>
      <c r="J186" s="121">
        <v>7.0</v>
      </c>
      <c r="K186" s="121">
        <v>5.0</v>
      </c>
      <c r="L186" s="26">
        <v>14.0</v>
      </c>
      <c r="M186" s="26">
        <v>14.0</v>
      </c>
      <c r="O186" s="26"/>
      <c r="P186" s="26"/>
    </row>
    <row r="187">
      <c r="A187" s="120" t="s">
        <v>794</v>
      </c>
      <c r="B187" s="121" t="s">
        <v>612</v>
      </c>
      <c r="C187" s="121" t="s">
        <v>612</v>
      </c>
      <c r="D187" s="121" t="s">
        <v>612</v>
      </c>
      <c r="E187" s="121" t="s">
        <v>612</v>
      </c>
      <c r="F187" s="121" t="s">
        <v>612</v>
      </c>
      <c r="G187" s="121">
        <v>8.0</v>
      </c>
      <c r="H187" s="121">
        <v>44.0</v>
      </c>
      <c r="I187" s="121">
        <v>8.0</v>
      </c>
      <c r="J187" s="121">
        <v>7.0</v>
      </c>
      <c r="K187" s="121">
        <v>5.0</v>
      </c>
      <c r="L187" s="26">
        <v>19.0</v>
      </c>
      <c r="M187" s="26" t="s">
        <v>612</v>
      </c>
      <c r="N187" s="26"/>
      <c r="O187" s="26"/>
      <c r="P187" s="26"/>
    </row>
    <row r="188">
      <c r="A188" s="120" t="s">
        <v>795</v>
      </c>
      <c r="B188" s="121">
        <v>5.0</v>
      </c>
      <c r="C188" s="121">
        <v>70.0</v>
      </c>
      <c r="D188" s="121">
        <v>4.0</v>
      </c>
      <c r="E188" s="121">
        <v>66.0</v>
      </c>
      <c r="F188" s="121">
        <v>4.0</v>
      </c>
      <c r="G188" s="121">
        <v>4.0</v>
      </c>
      <c r="H188" s="121">
        <v>44.0</v>
      </c>
      <c r="I188" s="121">
        <v>4.0</v>
      </c>
      <c r="J188" s="121">
        <v>5.0</v>
      </c>
      <c r="K188" s="121">
        <v>8.0</v>
      </c>
      <c r="L188" s="26">
        <v>8.0</v>
      </c>
      <c r="M188" s="26">
        <v>8.0</v>
      </c>
      <c r="N188" s="26"/>
      <c r="O188" s="26"/>
      <c r="P188" s="26"/>
    </row>
    <row r="189">
      <c r="A189" s="120" t="s">
        <v>796</v>
      </c>
      <c r="B189" s="121">
        <v>6.0</v>
      </c>
      <c r="C189" s="121">
        <v>70.0</v>
      </c>
      <c r="D189" s="121">
        <v>6.0</v>
      </c>
      <c r="E189" s="121">
        <v>66.0</v>
      </c>
      <c r="F189" s="121">
        <v>8.0</v>
      </c>
      <c r="G189" s="121">
        <v>6.0</v>
      </c>
      <c r="H189" s="121">
        <v>66.0</v>
      </c>
      <c r="I189" s="121">
        <v>8.0</v>
      </c>
      <c r="J189" s="121">
        <v>6.0</v>
      </c>
      <c r="K189" s="121">
        <v>4.0</v>
      </c>
      <c r="L189" s="26">
        <v>19.0</v>
      </c>
      <c r="M189" s="26">
        <v>19.0</v>
      </c>
      <c r="O189" s="26"/>
      <c r="P189" s="26"/>
    </row>
    <row r="190">
      <c r="A190" s="120" t="s">
        <v>797</v>
      </c>
      <c r="B190" s="121" t="s">
        <v>612</v>
      </c>
      <c r="C190" s="121" t="s">
        <v>612</v>
      </c>
      <c r="D190" s="121">
        <v>9.0</v>
      </c>
      <c r="E190" s="121">
        <v>66.0</v>
      </c>
      <c r="F190" s="121">
        <v>8.0</v>
      </c>
      <c r="G190" s="121">
        <v>9.0</v>
      </c>
      <c r="H190" s="121">
        <v>44.0</v>
      </c>
      <c r="I190" s="121">
        <v>8.0</v>
      </c>
      <c r="J190" s="121">
        <v>7.0</v>
      </c>
      <c r="K190" s="121">
        <v>5.0</v>
      </c>
      <c r="L190" s="26" t="s">
        <v>612</v>
      </c>
      <c r="M190" s="26" t="s">
        <v>612</v>
      </c>
      <c r="N190" s="26"/>
      <c r="O190" s="26"/>
      <c r="P190" s="26"/>
    </row>
    <row r="191">
      <c r="A191" s="120" t="s">
        <v>798</v>
      </c>
      <c r="B191" s="121">
        <v>8.0</v>
      </c>
      <c r="C191" s="121">
        <v>70.0</v>
      </c>
      <c r="D191" s="121" t="s">
        <v>612</v>
      </c>
      <c r="E191" s="121" t="s">
        <v>612</v>
      </c>
      <c r="F191" s="121" t="s">
        <v>612</v>
      </c>
      <c r="G191" s="121">
        <v>11.0</v>
      </c>
      <c r="H191" s="121">
        <v>44.0</v>
      </c>
      <c r="I191" s="121">
        <v>8.0</v>
      </c>
      <c r="J191" s="121">
        <v>9.0</v>
      </c>
      <c r="K191" s="121">
        <v>6.0</v>
      </c>
      <c r="L191" s="26">
        <v>17.0</v>
      </c>
      <c r="M191" s="26">
        <v>17.0</v>
      </c>
      <c r="N191" s="26"/>
      <c r="O191" s="26"/>
      <c r="P191" s="26"/>
    </row>
    <row r="192">
      <c r="A192" s="120" t="s">
        <v>799</v>
      </c>
      <c r="B192" s="121">
        <v>5.0</v>
      </c>
      <c r="C192" s="121">
        <v>70.0</v>
      </c>
      <c r="D192" s="121">
        <v>5.0</v>
      </c>
      <c r="E192" s="121">
        <v>66.0</v>
      </c>
      <c r="F192" s="121">
        <v>4.0</v>
      </c>
      <c r="G192" s="121">
        <v>5.0</v>
      </c>
      <c r="H192" s="121">
        <v>66.0</v>
      </c>
      <c r="I192" s="121">
        <v>4.0</v>
      </c>
      <c r="J192" s="121">
        <v>5.0</v>
      </c>
      <c r="K192" s="121">
        <v>8.0</v>
      </c>
      <c r="L192" s="26">
        <v>12.0</v>
      </c>
      <c r="M192" s="26">
        <v>12.0</v>
      </c>
      <c r="N192" s="26"/>
      <c r="O192" s="26"/>
      <c r="P192" s="26"/>
    </row>
    <row r="193">
      <c r="A193" s="120" t="s">
        <v>800</v>
      </c>
      <c r="B193" s="121">
        <v>5.0</v>
      </c>
      <c r="C193" s="121">
        <v>70.0</v>
      </c>
      <c r="D193" s="121">
        <v>5.0</v>
      </c>
      <c r="E193" s="121">
        <v>66.0</v>
      </c>
      <c r="F193" s="121">
        <v>4.0</v>
      </c>
      <c r="G193" s="121">
        <v>5.0</v>
      </c>
      <c r="H193" s="121">
        <v>66.0</v>
      </c>
      <c r="I193" s="121">
        <v>4.0</v>
      </c>
      <c r="J193" s="121">
        <v>5.0</v>
      </c>
      <c r="K193" s="121">
        <v>9.0</v>
      </c>
      <c r="L193" s="26">
        <v>12.0</v>
      </c>
      <c r="M193" s="26">
        <v>12.0</v>
      </c>
      <c r="N193" s="26"/>
      <c r="O193" s="26"/>
      <c r="P193" s="26"/>
    </row>
    <row r="194">
      <c r="A194" s="120" t="s">
        <v>801</v>
      </c>
      <c r="B194" s="121" t="s">
        <v>612</v>
      </c>
      <c r="C194" s="121" t="s">
        <v>612</v>
      </c>
      <c r="D194" s="121">
        <v>6.0</v>
      </c>
      <c r="E194" s="121">
        <v>44.0</v>
      </c>
      <c r="F194" s="121">
        <v>8.0</v>
      </c>
      <c r="G194" s="121">
        <v>6.0</v>
      </c>
      <c r="H194" s="121">
        <v>70.0</v>
      </c>
      <c r="I194" s="121">
        <v>8.0</v>
      </c>
      <c r="J194" s="121">
        <v>8.0</v>
      </c>
      <c r="K194" s="121">
        <v>4.0</v>
      </c>
      <c r="L194" s="26" t="s">
        <v>612</v>
      </c>
      <c r="M194" s="26" t="s">
        <v>612</v>
      </c>
      <c r="N194" s="26"/>
      <c r="O194" s="26"/>
      <c r="P194" s="26"/>
    </row>
    <row r="195">
      <c r="A195" s="120" t="s">
        <v>802</v>
      </c>
      <c r="B195" s="121">
        <v>3.0</v>
      </c>
      <c r="C195" s="121">
        <v>70.0</v>
      </c>
      <c r="D195" s="121">
        <v>7.0</v>
      </c>
      <c r="E195" s="121">
        <v>33.0</v>
      </c>
      <c r="F195" s="121">
        <v>3.0</v>
      </c>
      <c r="G195" s="121">
        <v>7.0</v>
      </c>
      <c r="H195" s="121">
        <v>44.0</v>
      </c>
      <c r="I195" s="121">
        <v>3.0</v>
      </c>
      <c r="J195" s="121">
        <v>6.0</v>
      </c>
      <c r="K195" s="121">
        <v>10.0</v>
      </c>
      <c r="L195" s="26">
        <v>14.0</v>
      </c>
      <c r="M195" s="26">
        <v>14.0</v>
      </c>
      <c r="N195" s="26"/>
      <c r="O195" s="26"/>
      <c r="P195" s="26"/>
    </row>
    <row r="196">
      <c r="A196" s="120" t="s">
        <v>803</v>
      </c>
      <c r="B196" s="121" t="s">
        <v>612</v>
      </c>
      <c r="C196" s="121" t="s">
        <v>612</v>
      </c>
      <c r="D196" s="121">
        <v>7.0</v>
      </c>
      <c r="E196" s="121">
        <v>66.0</v>
      </c>
      <c r="F196" s="121">
        <v>8.0</v>
      </c>
      <c r="G196" s="121">
        <v>7.0</v>
      </c>
      <c r="H196" s="121">
        <v>66.0</v>
      </c>
      <c r="I196" s="121">
        <v>8.0</v>
      </c>
      <c r="J196" s="121">
        <v>6.0</v>
      </c>
      <c r="K196" s="121">
        <v>4.0</v>
      </c>
      <c r="L196" s="26">
        <v>19.0</v>
      </c>
      <c r="M196" s="26" t="s">
        <v>612</v>
      </c>
      <c r="N196" s="26"/>
      <c r="O196" s="26"/>
      <c r="P196" s="26"/>
    </row>
    <row r="197">
      <c r="A197" s="120" t="s">
        <v>804</v>
      </c>
      <c r="B197" s="121">
        <v>4.0</v>
      </c>
      <c r="C197" s="121">
        <v>70.0</v>
      </c>
      <c r="D197" s="121">
        <v>9.0</v>
      </c>
      <c r="E197" s="121">
        <v>66.0</v>
      </c>
      <c r="F197" s="121">
        <v>8.0</v>
      </c>
      <c r="G197" s="121">
        <v>9.0</v>
      </c>
      <c r="H197" s="121">
        <v>66.0</v>
      </c>
      <c r="I197" s="121">
        <v>8.0</v>
      </c>
      <c r="J197" s="121">
        <v>7.0</v>
      </c>
      <c r="K197" s="121">
        <v>5.0</v>
      </c>
      <c r="L197" s="26">
        <v>19.0</v>
      </c>
      <c r="M197" s="26">
        <v>19.0</v>
      </c>
      <c r="N197" s="26"/>
      <c r="O197" s="26"/>
      <c r="P197" s="26"/>
    </row>
    <row r="198">
      <c r="A198" s="120" t="s">
        <v>805</v>
      </c>
      <c r="B198" s="121">
        <v>6.0</v>
      </c>
      <c r="C198" s="121">
        <v>70.0</v>
      </c>
      <c r="D198" s="121">
        <v>6.0</v>
      </c>
      <c r="E198" s="121">
        <v>66.0</v>
      </c>
      <c r="F198" s="121">
        <v>3.0</v>
      </c>
      <c r="G198" s="121">
        <v>6.0</v>
      </c>
      <c r="H198" s="121">
        <v>66.0</v>
      </c>
      <c r="I198" s="121">
        <v>3.0</v>
      </c>
      <c r="J198" s="121">
        <v>6.0</v>
      </c>
      <c r="K198" s="121">
        <v>10.0</v>
      </c>
      <c r="L198" s="26">
        <v>14.0</v>
      </c>
      <c r="M198" s="26">
        <v>14.0</v>
      </c>
      <c r="N198" s="26"/>
      <c r="O198" s="26"/>
      <c r="P198" s="26"/>
    </row>
    <row r="199">
      <c r="A199" s="120" t="s">
        <v>806</v>
      </c>
      <c r="B199" s="121">
        <v>6.0</v>
      </c>
      <c r="C199" s="121">
        <v>70.0</v>
      </c>
      <c r="D199" s="121" t="s">
        <v>612</v>
      </c>
      <c r="E199" s="121" t="s">
        <v>612</v>
      </c>
      <c r="F199" s="121" t="s">
        <v>612</v>
      </c>
      <c r="G199" s="121">
        <v>7.0</v>
      </c>
      <c r="H199" s="121">
        <v>44.0</v>
      </c>
      <c r="I199" s="121">
        <v>8.0</v>
      </c>
      <c r="J199" s="121">
        <v>6.0</v>
      </c>
      <c r="K199" s="121">
        <v>4.0</v>
      </c>
      <c r="L199" s="26">
        <v>18.0</v>
      </c>
      <c r="M199" s="26">
        <v>18.0</v>
      </c>
      <c r="N199" s="26"/>
      <c r="O199" s="26"/>
      <c r="P199" s="26"/>
    </row>
    <row r="200">
      <c r="A200" s="120" t="s">
        <v>807</v>
      </c>
      <c r="B200" s="121">
        <v>4.0</v>
      </c>
      <c r="C200" s="121">
        <v>70.0</v>
      </c>
      <c r="D200" s="121">
        <v>9.0</v>
      </c>
      <c r="E200" s="121">
        <v>66.0</v>
      </c>
      <c r="F200" s="121">
        <v>8.0</v>
      </c>
      <c r="G200" s="121">
        <v>9.0</v>
      </c>
      <c r="H200" s="121">
        <v>70.0</v>
      </c>
      <c r="I200" s="121">
        <v>8.0</v>
      </c>
      <c r="J200" s="121">
        <v>7.0</v>
      </c>
      <c r="K200" s="121">
        <v>5.0</v>
      </c>
      <c r="L200" s="26">
        <v>19.0</v>
      </c>
      <c r="M200" s="26">
        <v>19.0</v>
      </c>
      <c r="N200" s="26"/>
      <c r="O200" s="26"/>
      <c r="P200" s="26"/>
    </row>
    <row r="201">
      <c r="A201" s="120" t="s">
        <v>808</v>
      </c>
      <c r="B201" s="121">
        <v>4.0</v>
      </c>
      <c r="C201" s="121">
        <v>70.0</v>
      </c>
      <c r="D201" s="121">
        <v>6.0</v>
      </c>
      <c r="E201" s="121">
        <v>66.0</v>
      </c>
      <c r="F201" s="121">
        <v>8.0</v>
      </c>
      <c r="G201" s="121">
        <v>6.0</v>
      </c>
      <c r="H201" s="121">
        <v>44.0</v>
      </c>
      <c r="I201" s="121">
        <v>8.0</v>
      </c>
      <c r="J201" s="121">
        <v>6.0</v>
      </c>
      <c r="K201" s="121">
        <v>4.0</v>
      </c>
      <c r="L201" s="26">
        <v>18.0</v>
      </c>
      <c r="M201" s="26" t="s">
        <v>612</v>
      </c>
      <c r="N201" s="26"/>
      <c r="O201" s="26"/>
      <c r="P201" s="26"/>
    </row>
    <row r="202">
      <c r="A202" s="120" t="s">
        <v>809</v>
      </c>
      <c r="B202" s="121">
        <v>7.0</v>
      </c>
      <c r="C202" s="121">
        <v>70.0</v>
      </c>
      <c r="D202" s="121">
        <v>10.0</v>
      </c>
      <c r="E202" s="121">
        <v>66.0</v>
      </c>
      <c r="F202" s="121">
        <v>8.0</v>
      </c>
      <c r="G202" s="121">
        <v>10.0</v>
      </c>
      <c r="H202" s="121">
        <v>44.0</v>
      </c>
      <c r="I202" s="121">
        <v>8.0</v>
      </c>
      <c r="J202" s="121">
        <v>9.0</v>
      </c>
      <c r="K202" s="121">
        <v>6.0</v>
      </c>
      <c r="L202" s="26">
        <v>17.0</v>
      </c>
      <c r="M202" s="26">
        <v>17.0</v>
      </c>
      <c r="P202" s="26"/>
    </row>
    <row r="203">
      <c r="A203" s="120" t="s">
        <v>810</v>
      </c>
      <c r="B203" s="121" t="s">
        <v>612</v>
      </c>
      <c r="C203" s="121" t="s">
        <v>612</v>
      </c>
      <c r="D203" s="121" t="s">
        <v>612</v>
      </c>
      <c r="E203" s="121" t="s">
        <v>612</v>
      </c>
      <c r="F203" s="121" t="s">
        <v>612</v>
      </c>
      <c r="G203" s="121">
        <v>9.0</v>
      </c>
      <c r="H203" s="121">
        <v>22.0</v>
      </c>
      <c r="I203" s="121">
        <v>8.0</v>
      </c>
      <c r="J203" s="121">
        <v>7.0</v>
      </c>
      <c r="K203" s="121">
        <v>5.0</v>
      </c>
      <c r="L203" s="26">
        <v>19.0</v>
      </c>
      <c r="M203" s="26" t="s">
        <v>612</v>
      </c>
      <c r="P203" s="26"/>
    </row>
    <row r="204">
      <c r="A204" s="120" t="s">
        <v>811</v>
      </c>
      <c r="B204" s="121">
        <v>4.0</v>
      </c>
      <c r="C204" s="121">
        <v>70.0</v>
      </c>
      <c r="D204" s="121">
        <v>9.0</v>
      </c>
      <c r="E204" s="121">
        <v>66.0</v>
      </c>
      <c r="F204" s="121">
        <v>8.0</v>
      </c>
      <c r="G204" s="121">
        <v>9.0</v>
      </c>
      <c r="H204" s="121">
        <v>66.0</v>
      </c>
      <c r="I204" s="121">
        <v>8.0</v>
      </c>
      <c r="J204" s="121">
        <v>8.0</v>
      </c>
      <c r="K204" s="121">
        <v>5.0</v>
      </c>
      <c r="L204" s="26">
        <v>19.0</v>
      </c>
      <c r="M204" s="26">
        <v>19.0</v>
      </c>
      <c r="N204" s="26"/>
      <c r="O204" s="26"/>
      <c r="P204" s="26"/>
    </row>
    <row r="205">
      <c r="A205" s="120" t="s">
        <v>812</v>
      </c>
      <c r="B205" s="121">
        <v>6.0</v>
      </c>
      <c r="C205" s="121">
        <v>70.0</v>
      </c>
      <c r="D205" s="121">
        <v>4.0</v>
      </c>
      <c r="E205" s="121">
        <v>66.0</v>
      </c>
      <c r="F205" s="121">
        <v>8.0</v>
      </c>
      <c r="G205" s="121">
        <v>4.0</v>
      </c>
      <c r="H205" s="121">
        <v>66.0</v>
      </c>
      <c r="I205" s="121">
        <v>8.0</v>
      </c>
      <c r="J205" s="121">
        <v>4.0</v>
      </c>
      <c r="K205" s="121">
        <v>3.0</v>
      </c>
      <c r="L205" s="26">
        <v>16.0</v>
      </c>
      <c r="M205" s="26">
        <v>16.0</v>
      </c>
      <c r="N205" s="26"/>
      <c r="O205" s="26"/>
      <c r="P205" s="26"/>
    </row>
    <row r="206">
      <c r="A206" s="120" t="s">
        <v>813</v>
      </c>
      <c r="B206" s="121" t="s">
        <v>612</v>
      </c>
      <c r="C206" s="121" t="s">
        <v>612</v>
      </c>
      <c r="D206" s="121">
        <v>6.0</v>
      </c>
      <c r="E206" s="121">
        <v>66.0</v>
      </c>
      <c r="F206" s="121">
        <v>8.0</v>
      </c>
      <c r="G206" s="121">
        <v>6.0</v>
      </c>
      <c r="H206" s="121">
        <v>44.0</v>
      </c>
      <c r="I206" s="121">
        <v>8.0</v>
      </c>
      <c r="J206" s="121">
        <v>6.0</v>
      </c>
      <c r="K206" s="121">
        <v>4.0</v>
      </c>
      <c r="L206" s="26">
        <v>16.0</v>
      </c>
      <c r="M206" s="26" t="s">
        <v>612</v>
      </c>
      <c r="N206" s="26"/>
      <c r="O206" s="26"/>
      <c r="P206" s="26"/>
    </row>
    <row r="207">
      <c r="A207" s="120" t="s">
        <v>814</v>
      </c>
      <c r="B207" s="121">
        <v>7.0</v>
      </c>
      <c r="C207" s="121">
        <v>70.0</v>
      </c>
      <c r="D207" s="121">
        <v>10.0</v>
      </c>
      <c r="E207" s="121">
        <v>66.0</v>
      </c>
      <c r="F207" s="121">
        <v>8.0</v>
      </c>
      <c r="G207" s="121">
        <v>10.0</v>
      </c>
      <c r="H207" s="121">
        <v>44.0</v>
      </c>
      <c r="I207" s="121">
        <v>8.0</v>
      </c>
      <c r="J207" s="121">
        <v>9.0</v>
      </c>
      <c r="K207" s="121">
        <v>6.0</v>
      </c>
      <c r="L207" s="26">
        <v>17.0</v>
      </c>
      <c r="M207" s="26" t="s">
        <v>612</v>
      </c>
    </row>
    <row r="208">
      <c r="A208" s="120" t="s">
        <v>815</v>
      </c>
      <c r="B208" s="121" t="s">
        <v>612</v>
      </c>
      <c r="C208" s="121" t="s">
        <v>612</v>
      </c>
      <c r="D208" s="121" t="s">
        <v>612</v>
      </c>
      <c r="E208" s="121" t="s">
        <v>612</v>
      </c>
      <c r="F208" s="121" t="s">
        <v>612</v>
      </c>
      <c r="G208" s="121">
        <v>6.0</v>
      </c>
      <c r="H208" s="121">
        <v>55.0</v>
      </c>
      <c r="I208" s="121">
        <v>8.0</v>
      </c>
      <c r="J208" s="121">
        <v>6.0</v>
      </c>
      <c r="K208" s="121">
        <v>4.0</v>
      </c>
      <c r="L208" s="26">
        <v>18.0</v>
      </c>
      <c r="M208" s="26" t="s">
        <v>612</v>
      </c>
      <c r="N208" s="26"/>
      <c r="O208" s="26"/>
      <c r="P208" s="26"/>
    </row>
    <row r="209">
      <c r="A209" s="120" t="s">
        <v>816</v>
      </c>
      <c r="B209" s="121">
        <v>4.0</v>
      </c>
      <c r="C209" s="121">
        <v>70.0</v>
      </c>
      <c r="D209" s="121">
        <v>9.0</v>
      </c>
      <c r="E209" s="121">
        <v>66.0</v>
      </c>
      <c r="F209" s="121">
        <v>8.0</v>
      </c>
      <c r="G209" s="121">
        <v>9.0</v>
      </c>
      <c r="H209" s="121">
        <v>66.0</v>
      </c>
      <c r="I209" s="121">
        <v>8.0</v>
      </c>
      <c r="J209" s="121">
        <v>7.0</v>
      </c>
      <c r="K209" s="121">
        <v>5.0</v>
      </c>
      <c r="L209" s="26">
        <v>19.0</v>
      </c>
      <c r="M209" s="26">
        <v>19.0</v>
      </c>
      <c r="N209" s="26"/>
      <c r="O209" s="26"/>
      <c r="P209" s="26"/>
    </row>
    <row r="210">
      <c r="A210" s="120" t="s">
        <v>817</v>
      </c>
      <c r="B210" s="121">
        <v>4.0</v>
      </c>
      <c r="C210" s="121">
        <v>70.0</v>
      </c>
      <c r="D210" s="121">
        <v>3.0</v>
      </c>
      <c r="E210" s="121">
        <v>44.0</v>
      </c>
      <c r="F210" s="121">
        <v>8.0</v>
      </c>
      <c r="G210" s="121">
        <v>3.0</v>
      </c>
      <c r="H210" s="121">
        <v>66.0</v>
      </c>
      <c r="I210" s="121">
        <v>8.0</v>
      </c>
      <c r="J210" s="121">
        <v>4.0</v>
      </c>
      <c r="K210" s="121">
        <v>3.0</v>
      </c>
      <c r="L210" s="26">
        <v>19.0</v>
      </c>
      <c r="M210" s="26" t="s">
        <v>612</v>
      </c>
      <c r="N210" s="26"/>
      <c r="O210" s="26"/>
      <c r="P210" s="26"/>
    </row>
    <row r="211">
      <c r="A211" s="120" t="s">
        <v>818</v>
      </c>
      <c r="B211" s="121">
        <v>6.0</v>
      </c>
      <c r="C211" s="121">
        <v>70.0</v>
      </c>
      <c r="D211" s="121">
        <v>7.0</v>
      </c>
      <c r="E211" s="121">
        <v>70.0</v>
      </c>
      <c r="F211" s="121">
        <v>8.0</v>
      </c>
      <c r="G211" s="121">
        <v>7.0</v>
      </c>
      <c r="H211" s="121">
        <v>70.0</v>
      </c>
      <c r="I211" s="121">
        <v>8.0</v>
      </c>
      <c r="J211" s="121">
        <v>8.0</v>
      </c>
      <c r="K211" s="121">
        <v>10.0</v>
      </c>
      <c r="L211" s="26">
        <v>19.0</v>
      </c>
      <c r="M211" s="26">
        <v>19.0</v>
      </c>
      <c r="P211" s="26"/>
    </row>
    <row r="212">
      <c r="A212" s="120" t="s">
        <v>819</v>
      </c>
      <c r="B212" s="121">
        <v>3.0</v>
      </c>
      <c r="C212" s="121">
        <v>70.0</v>
      </c>
      <c r="D212" s="121">
        <v>20.0</v>
      </c>
      <c r="E212" s="121">
        <v>66.0</v>
      </c>
      <c r="F212" s="121">
        <v>5.0</v>
      </c>
      <c r="G212" s="121">
        <v>20.0</v>
      </c>
      <c r="H212" s="121">
        <v>66.0</v>
      </c>
      <c r="I212" s="121">
        <v>5.0</v>
      </c>
      <c r="J212" s="121">
        <v>5.0</v>
      </c>
      <c r="K212" s="121">
        <v>20.0</v>
      </c>
      <c r="L212" s="26">
        <v>3.0</v>
      </c>
      <c r="M212" s="26">
        <v>3.0</v>
      </c>
      <c r="N212" s="26"/>
      <c r="O212" s="26"/>
      <c r="P212" s="26"/>
    </row>
    <row r="213">
      <c r="A213" s="120" t="s">
        <v>820</v>
      </c>
      <c r="B213" s="121">
        <v>8.0</v>
      </c>
      <c r="C213" s="121">
        <v>70.0</v>
      </c>
      <c r="D213" s="121">
        <v>11.0</v>
      </c>
      <c r="E213" s="121">
        <v>44.0</v>
      </c>
      <c r="F213" s="121">
        <v>2.0</v>
      </c>
      <c r="G213" s="121">
        <v>11.0</v>
      </c>
      <c r="H213" s="121">
        <v>66.0</v>
      </c>
      <c r="I213" s="121">
        <v>2.0</v>
      </c>
      <c r="J213" s="121">
        <v>9.0</v>
      </c>
      <c r="K213" s="121">
        <v>6.0</v>
      </c>
      <c r="L213" s="26">
        <v>17.0</v>
      </c>
      <c r="M213" s="26">
        <v>17.0</v>
      </c>
      <c r="N213" s="26"/>
      <c r="O213" s="26"/>
      <c r="P213" s="26"/>
    </row>
    <row r="214">
      <c r="A214" s="120" t="s">
        <v>821</v>
      </c>
      <c r="B214" s="121">
        <v>4.0</v>
      </c>
      <c r="C214" s="121">
        <v>70.0</v>
      </c>
      <c r="D214" s="121">
        <v>7.0</v>
      </c>
      <c r="E214" s="121">
        <v>66.0</v>
      </c>
      <c r="F214" s="121">
        <v>8.0</v>
      </c>
      <c r="G214" s="121">
        <v>7.0</v>
      </c>
      <c r="H214" s="121">
        <v>70.0</v>
      </c>
      <c r="I214" s="121">
        <v>8.0</v>
      </c>
      <c r="J214" s="121">
        <v>6.0</v>
      </c>
      <c r="K214" s="121">
        <v>4.0</v>
      </c>
      <c r="L214" s="26">
        <v>19.0</v>
      </c>
      <c r="M214" s="26" t="s">
        <v>612</v>
      </c>
      <c r="N214" s="26"/>
      <c r="O214" s="26"/>
      <c r="P214" s="26"/>
    </row>
    <row r="215">
      <c r="A215" s="120" t="s">
        <v>822</v>
      </c>
      <c r="B215" s="121">
        <v>8.0</v>
      </c>
      <c r="C215" s="121">
        <v>70.0</v>
      </c>
      <c r="D215" s="121">
        <v>7.0</v>
      </c>
      <c r="E215" s="121">
        <v>55.0</v>
      </c>
      <c r="F215" s="121">
        <v>8.0</v>
      </c>
      <c r="G215" s="121">
        <v>7.0</v>
      </c>
      <c r="H215" s="121">
        <v>44.0</v>
      </c>
      <c r="I215" s="121">
        <v>8.0</v>
      </c>
      <c r="J215" s="121">
        <v>6.0</v>
      </c>
      <c r="K215" s="121">
        <v>4.0</v>
      </c>
      <c r="L215" s="26">
        <v>18.0</v>
      </c>
      <c r="M215" s="26" t="s">
        <v>612</v>
      </c>
      <c r="N215" s="26"/>
      <c r="O215" s="26"/>
      <c r="P215" s="26"/>
    </row>
    <row r="216">
      <c r="A216" s="120" t="s">
        <v>823</v>
      </c>
      <c r="B216" s="121">
        <v>3.0</v>
      </c>
      <c r="C216" s="121">
        <v>70.0</v>
      </c>
      <c r="D216" s="121">
        <v>4.0</v>
      </c>
      <c r="E216" s="121">
        <v>66.0</v>
      </c>
      <c r="F216" s="121">
        <v>8.0</v>
      </c>
      <c r="G216" s="121">
        <v>4.0</v>
      </c>
      <c r="H216" s="121">
        <v>44.0</v>
      </c>
      <c r="I216" s="121">
        <v>8.0</v>
      </c>
      <c r="J216" s="121">
        <v>5.0</v>
      </c>
      <c r="K216" s="121">
        <v>9.0</v>
      </c>
      <c r="L216" s="26">
        <v>15.0</v>
      </c>
      <c r="M216" s="26" t="s">
        <v>612</v>
      </c>
      <c r="O216" s="26"/>
      <c r="P216" s="26"/>
    </row>
    <row r="217">
      <c r="A217" s="120" t="s">
        <v>824</v>
      </c>
      <c r="B217" s="121">
        <v>8.0</v>
      </c>
      <c r="C217" s="121">
        <v>70.0</v>
      </c>
      <c r="D217" s="121">
        <v>11.0</v>
      </c>
      <c r="E217" s="121">
        <v>66.0</v>
      </c>
      <c r="F217" s="121">
        <v>2.0</v>
      </c>
      <c r="G217" s="121">
        <v>11.0</v>
      </c>
      <c r="H217" s="121">
        <v>66.0</v>
      </c>
      <c r="I217" s="121">
        <v>2.0</v>
      </c>
      <c r="J217" s="121">
        <v>9.0</v>
      </c>
      <c r="K217" s="121">
        <v>11.0</v>
      </c>
      <c r="L217" s="26">
        <v>17.0</v>
      </c>
      <c r="M217" s="26">
        <v>17.0</v>
      </c>
      <c r="N217" s="26"/>
      <c r="O217" s="26"/>
      <c r="P217" s="26"/>
    </row>
    <row r="218">
      <c r="A218" s="120" t="s">
        <v>825</v>
      </c>
      <c r="B218" s="121">
        <v>6.0</v>
      </c>
      <c r="C218" s="121">
        <v>70.0</v>
      </c>
      <c r="D218" s="121">
        <v>6.0</v>
      </c>
      <c r="E218" s="121">
        <v>66.0</v>
      </c>
      <c r="F218" s="121">
        <v>3.0</v>
      </c>
      <c r="G218" s="121">
        <v>6.0</v>
      </c>
      <c r="H218" s="121">
        <v>70.0</v>
      </c>
      <c r="I218" s="121">
        <v>3.0</v>
      </c>
      <c r="J218" s="121">
        <v>6.0</v>
      </c>
      <c r="K218" s="121">
        <v>4.0</v>
      </c>
      <c r="L218" s="26">
        <v>18.0</v>
      </c>
      <c r="M218" s="26" t="s">
        <v>612</v>
      </c>
      <c r="N218" s="26"/>
      <c r="O218" s="26"/>
      <c r="P218" s="26"/>
    </row>
    <row r="219">
      <c r="A219" s="120" t="s">
        <v>826</v>
      </c>
      <c r="B219" s="121">
        <v>4.0</v>
      </c>
      <c r="C219" s="121">
        <v>70.0</v>
      </c>
      <c r="D219" s="121" t="s">
        <v>612</v>
      </c>
      <c r="E219" s="121" t="s">
        <v>612</v>
      </c>
      <c r="F219" s="121" t="s">
        <v>612</v>
      </c>
      <c r="G219" s="121">
        <v>6.0</v>
      </c>
      <c r="H219" s="121">
        <v>66.0</v>
      </c>
      <c r="I219" s="121">
        <v>8.0</v>
      </c>
      <c r="J219" s="121">
        <v>6.0</v>
      </c>
      <c r="K219" s="121">
        <v>4.0</v>
      </c>
      <c r="L219" s="26">
        <v>18.0</v>
      </c>
      <c r="M219" s="26" t="s">
        <v>612</v>
      </c>
    </row>
    <row r="220">
      <c r="A220" s="120" t="s">
        <v>827</v>
      </c>
      <c r="B220" s="121">
        <v>6.0</v>
      </c>
      <c r="C220" s="121">
        <v>70.0</v>
      </c>
      <c r="D220" s="121">
        <v>7.0</v>
      </c>
      <c r="E220" s="121">
        <v>66.0</v>
      </c>
      <c r="F220" s="121">
        <v>8.0</v>
      </c>
      <c r="G220" s="121">
        <v>7.0</v>
      </c>
      <c r="H220" s="121">
        <v>66.0</v>
      </c>
      <c r="I220" s="121">
        <v>8.0</v>
      </c>
      <c r="J220" s="121">
        <v>8.0</v>
      </c>
      <c r="K220" s="121">
        <v>4.0</v>
      </c>
      <c r="L220" s="26">
        <v>19.0</v>
      </c>
      <c r="M220" s="26">
        <v>19.0</v>
      </c>
      <c r="N220" s="26"/>
      <c r="O220" s="26"/>
      <c r="P220" s="26"/>
    </row>
    <row r="221">
      <c r="A221" s="120" t="s">
        <v>828</v>
      </c>
      <c r="B221" s="121">
        <v>4.0</v>
      </c>
      <c r="C221" s="121">
        <v>70.0</v>
      </c>
      <c r="D221" s="121">
        <v>8.0</v>
      </c>
      <c r="E221" s="121">
        <v>66.0</v>
      </c>
      <c r="F221" s="121">
        <v>8.0</v>
      </c>
      <c r="G221" s="121">
        <v>8.0</v>
      </c>
      <c r="H221" s="121">
        <v>66.0</v>
      </c>
      <c r="I221" s="121">
        <v>8.0</v>
      </c>
      <c r="J221" s="121">
        <v>7.0</v>
      </c>
      <c r="K221" s="121">
        <v>5.0</v>
      </c>
      <c r="L221" s="26">
        <v>19.0</v>
      </c>
      <c r="M221" s="26">
        <v>19.0</v>
      </c>
      <c r="N221" s="26"/>
      <c r="O221" s="26"/>
      <c r="P221" s="26"/>
    </row>
    <row r="222">
      <c r="A222" s="120" t="s">
        <v>829</v>
      </c>
      <c r="B222" s="121">
        <v>4.0</v>
      </c>
      <c r="C222" s="121">
        <v>70.0</v>
      </c>
      <c r="D222" s="121">
        <v>8.0</v>
      </c>
      <c r="E222" s="121">
        <v>44.0</v>
      </c>
      <c r="F222" s="121">
        <v>8.0</v>
      </c>
      <c r="G222" s="121">
        <v>8.0</v>
      </c>
      <c r="H222" s="121">
        <v>44.0</v>
      </c>
      <c r="I222" s="121">
        <v>8.0</v>
      </c>
      <c r="J222" s="121">
        <v>7.0</v>
      </c>
      <c r="K222" s="121">
        <v>5.0</v>
      </c>
      <c r="L222" s="26">
        <v>19.0</v>
      </c>
      <c r="M222" s="26">
        <v>19.0</v>
      </c>
      <c r="N222" s="26"/>
      <c r="O222" s="26"/>
      <c r="P222" s="26"/>
    </row>
  </sheetData>
  <mergeCells count="5">
    <mergeCell ref="A1:A2"/>
    <mergeCell ref="B1:C1"/>
    <mergeCell ref="D1:F1"/>
    <mergeCell ref="G1:I1"/>
    <mergeCell ref="J1:K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57"/>
  </cols>
  <sheetData>
    <row r="1">
      <c r="E1" s="4" t="s">
        <v>830</v>
      </c>
      <c r="F1" s="4" t="s">
        <v>831</v>
      </c>
      <c r="G1" s="4" t="s">
        <v>831</v>
      </c>
    </row>
    <row r="2">
      <c r="A2" s="26">
        <v>1.0</v>
      </c>
      <c r="B2" s="26">
        <v>2.0</v>
      </c>
      <c r="C2" s="26">
        <v>3.0</v>
      </c>
      <c r="D2" s="26">
        <v>4.0</v>
      </c>
      <c r="E2" s="5">
        <v>5.0</v>
      </c>
      <c r="F2" s="4"/>
      <c r="G2" s="4"/>
    </row>
    <row r="3">
      <c r="A3" s="122" t="s">
        <v>832</v>
      </c>
      <c r="B3" s="122" t="s">
        <v>439</v>
      </c>
      <c r="C3" s="122" t="s">
        <v>833</v>
      </c>
      <c r="D3" s="122" t="s">
        <v>834</v>
      </c>
      <c r="E3" s="1" t="s">
        <v>31</v>
      </c>
      <c r="F3" s="4"/>
      <c r="G3" s="4"/>
    </row>
    <row r="4">
      <c r="A4" s="123" t="s">
        <v>835</v>
      </c>
      <c r="B4" s="123" t="s">
        <v>836</v>
      </c>
      <c r="C4" s="124">
        <v>99501.0</v>
      </c>
      <c r="D4" s="124">
        <v>99950.0</v>
      </c>
      <c r="E4" s="5">
        <v>8.0</v>
      </c>
      <c r="F4" s="79">
        <v>8.0</v>
      </c>
      <c r="G4" s="79">
        <v>8.0</v>
      </c>
    </row>
    <row r="5">
      <c r="A5" s="123" t="s">
        <v>837</v>
      </c>
      <c r="B5" s="123" t="s">
        <v>150</v>
      </c>
      <c r="C5" s="124">
        <v>35004.0</v>
      </c>
      <c r="D5" s="124">
        <v>36925.0</v>
      </c>
      <c r="E5" s="5">
        <v>5.0</v>
      </c>
      <c r="F5" s="79">
        <v>6.0</v>
      </c>
      <c r="G5" s="79">
        <v>6.0</v>
      </c>
    </row>
    <row r="6">
      <c r="A6" s="123" t="s">
        <v>838</v>
      </c>
      <c r="B6" s="123" t="s">
        <v>162</v>
      </c>
      <c r="C6" s="124">
        <v>71601.0</v>
      </c>
      <c r="D6" s="124">
        <v>72959.0</v>
      </c>
      <c r="E6" s="5">
        <v>5.0</v>
      </c>
      <c r="F6" s="79">
        <v>6.0</v>
      </c>
      <c r="G6" s="79">
        <v>6.0</v>
      </c>
    </row>
    <row r="7">
      <c r="A7" s="123" t="s">
        <v>839</v>
      </c>
      <c r="B7" s="123" t="s">
        <v>168</v>
      </c>
      <c r="C7" s="124">
        <v>85001.0</v>
      </c>
      <c r="D7" s="124">
        <v>86556.0</v>
      </c>
      <c r="E7" s="5">
        <v>8.0</v>
      </c>
      <c r="F7" s="79">
        <v>8.0</v>
      </c>
      <c r="G7" s="79">
        <v>8.0</v>
      </c>
    </row>
    <row r="8">
      <c r="A8" s="125" t="s">
        <v>840</v>
      </c>
      <c r="B8" s="123" t="s">
        <v>145</v>
      </c>
      <c r="C8" s="124">
        <v>90001.0</v>
      </c>
      <c r="D8" s="124">
        <v>96162.0</v>
      </c>
      <c r="E8" s="5">
        <v>8.0</v>
      </c>
      <c r="F8" s="79">
        <v>8.0</v>
      </c>
      <c r="G8" s="79">
        <v>8.0</v>
      </c>
    </row>
    <row r="9">
      <c r="A9" s="123" t="s">
        <v>841</v>
      </c>
      <c r="B9" s="123" t="s">
        <v>222</v>
      </c>
      <c r="C9" s="124">
        <v>80001.0</v>
      </c>
      <c r="D9" s="124">
        <v>81658.0</v>
      </c>
      <c r="E9" s="5">
        <v>7.0</v>
      </c>
      <c r="F9" s="79">
        <v>7.0</v>
      </c>
      <c r="G9" s="79">
        <v>7.0</v>
      </c>
    </row>
    <row r="10">
      <c r="A10" s="126" t="s">
        <v>842</v>
      </c>
      <c r="B10" s="123" t="s">
        <v>843</v>
      </c>
      <c r="C10" s="124">
        <v>6401.0</v>
      </c>
      <c r="D10" s="124">
        <v>6928.0</v>
      </c>
      <c r="E10" s="5">
        <v>5.0</v>
      </c>
      <c r="F10" s="79">
        <v>2.0</v>
      </c>
      <c r="G10" s="79">
        <v>2.0</v>
      </c>
    </row>
    <row r="11">
      <c r="A11" s="123" t="s">
        <v>844</v>
      </c>
      <c r="B11" s="123" t="s">
        <v>845</v>
      </c>
      <c r="C11" s="124">
        <v>20001.0</v>
      </c>
      <c r="D11" s="124">
        <v>20039.0</v>
      </c>
      <c r="E11" s="5">
        <v>2.0</v>
      </c>
      <c r="F11" s="79">
        <v>3.0</v>
      </c>
      <c r="G11" s="79">
        <v>3.0</v>
      </c>
    </row>
    <row r="12">
      <c r="A12" s="123" t="s">
        <v>13</v>
      </c>
      <c r="B12" s="123" t="s">
        <v>108</v>
      </c>
      <c r="C12" s="124">
        <v>19701.0</v>
      </c>
      <c r="D12" s="124">
        <v>19980.0</v>
      </c>
      <c r="E12" s="5">
        <v>1.0</v>
      </c>
      <c r="F12" s="79">
        <v>2.0</v>
      </c>
      <c r="G12" s="79">
        <v>2.0</v>
      </c>
    </row>
    <row r="13">
      <c r="A13" s="123" t="s">
        <v>846</v>
      </c>
      <c r="B13" s="123" t="s">
        <v>847</v>
      </c>
      <c r="C13" s="124">
        <v>32004.0</v>
      </c>
      <c r="D13" s="124">
        <v>34997.0</v>
      </c>
      <c r="E13" s="5">
        <v>5.0</v>
      </c>
      <c r="F13" s="79">
        <v>6.0</v>
      </c>
      <c r="G13" s="79">
        <v>6.0</v>
      </c>
    </row>
    <row r="14">
      <c r="A14" s="123" t="s">
        <v>848</v>
      </c>
      <c r="B14" s="123" t="s">
        <v>266</v>
      </c>
      <c r="C14" s="124">
        <v>30001.0</v>
      </c>
      <c r="D14" s="124">
        <v>31999.0</v>
      </c>
      <c r="E14" s="5">
        <v>5.0</v>
      </c>
      <c r="F14" s="79">
        <v>5.0</v>
      </c>
      <c r="G14" s="79">
        <v>5.0</v>
      </c>
    </row>
    <row r="15">
      <c r="A15" s="123" t="s">
        <v>849</v>
      </c>
      <c r="B15" s="123" t="s">
        <v>850</v>
      </c>
      <c r="C15" s="124">
        <v>96701.0</v>
      </c>
      <c r="D15" s="124">
        <v>96898.0</v>
      </c>
      <c r="E15" s="5">
        <v>8.0</v>
      </c>
      <c r="F15" s="79">
        <v>8.0</v>
      </c>
      <c r="G15" s="79">
        <v>8.0</v>
      </c>
    </row>
    <row r="16">
      <c r="A16" s="126" t="s">
        <v>851</v>
      </c>
      <c r="B16" s="123" t="s">
        <v>852</v>
      </c>
      <c r="C16" s="124">
        <v>50001.0</v>
      </c>
      <c r="D16" s="124">
        <v>52809.0</v>
      </c>
      <c r="E16" s="5">
        <v>5.0</v>
      </c>
      <c r="F16" s="79">
        <v>6.0</v>
      </c>
      <c r="G16" s="79">
        <v>6.0</v>
      </c>
    </row>
    <row r="17">
      <c r="A17" s="123" t="s">
        <v>853</v>
      </c>
      <c r="B17" s="123" t="s">
        <v>302</v>
      </c>
      <c r="C17" s="124">
        <v>83201.0</v>
      </c>
      <c r="D17" s="124">
        <v>83876.0</v>
      </c>
      <c r="E17" s="5">
        <v>8.0</v>
      </c>
      <c r="F17" s="79">
        <v>8.0</v>
      </c>
      <c r="G17" s="79">
        <v>8.0</v>
      </c>
    </row>
    <row r="18">
      <c r="A18" s="123" t="s">
        <v>854</v>
      </c>
      <c r="B18" s="123" t="s">
        <v>310</v>
      </c>
      <c r="C18" s="124">
        <v>60001.0</v>
      </c>
      <c r="D18" s="124">
        <v>62999.0</v>
      </c>
      <c r="E18" s="5">
        <v>5.0</v>
      </c>
      <c r="F18" s="79">
        <v>5.0</v>
      </c>
      <c r="G18" s="79">
        <v>5.0</v>
      </c>
    </row>
    <row r="19">
      <c r="A19" s="123" t="s">
        <v>855</v>
      </c>
      <c r="B19" s="123" t="s">
        <v>300</v>
      </c>
      <c r="C19" s="124">
        <v>46001.0</v>
      </c>
      <c r="D19" s="124">
        <v>47997.0</v>
      </c>
      <c r="E19" s="5">
        <v>4.0</v>
      </c>
      <c r="F19" s="79">
        <v>5.0</v>
      </c>
      <c r="G19" s="79">
        <v>5.0</v>
      </c>
    </row>
    <row r="20">
      <c r="A20" s="123" t="s">
        <v>856</v>
      </c>
      <c r="B20" s="123" t="s">
        <v>857</v>
      </c>
      <c r="C20" s="124">
        <v>66002.0</v>
      </c>
      <c r="D20" s="124">
        <v>67954.0</v>
      </c>
      <c r="E20" s="5">
        <v>5.0</v>
      </c>
      <c r="F20" s="79">
        <v>7.0</v>
      </c>
      <c r="G20" s="79">
        <v>7.0</v>
      </c>
    </row>
    <row r="21">
      <c r="A21" s="123" t="s">
        <v>858</v>
      </c>
      <c r="B21" s="123" t="s">
        <v>212</v>
      </c>
      <c r="C21" s="124">
        <v>40003.0</v>
      </c>
      <c r="D21" s="124">
        <v>42788.0</v>
      </c>
      <c r="E21" s="5">
        <v>4.0</v>
      </c>
      <c r="F21" s="79">
        <v>5.0</v>
      </c>
      <c r="G21" s="79">
        <v>5.0</v>
      </c>
    </row>
    <row r="22">
      <c r="A22" s="123" t="s">
        <v>859</v>
      </c>
      <c r="B22" s="123" t="s">
        <v>336</v>
      </c>
      <c r="C22" s="124">
        <v>70001.0</v>
      </c>
      <c r="D22" s="124">
        <v>71232.0</v>
      </c>
      <c r="E22" s="5">
        <v>6.0</v>
      </c>
      <c r="F22" s="79">
        <v>6.0</v>
      </c>
      <c r="G22" s="79">
        <v>6.0</v>
      </c>
    </row>
    <row r="23">
      <c r="A23" s="123" t="s">
        <v>860</v>
      </c>
      <c r="B23" s="123" t="s">
        <v>380</v>
      </c>
      <c r="C23" s="124">
        <v>1001.0</v>
      </c>
      <c r="D23" s="124">
        <v>2791.0</v>
      </c>
      <c r="E23" s="5">
        <v>3.0</v>
      </c>
      <c r="F23" s="79">
        <v>2.0</v>
      </c>
      <c r="G23" s="79">
        <v>2.0</v>
      </c>
    </row>
    <row r="24">
      <c r="A24" s="123" t="s">
        <v>861</v>
      </c>
      <c r="B24" s="123" t="s">
        <v>372</v>
      </c>
      <c r="C24" s="124">
        <v>20335.0</v>
      </c>
      <c r="D24" s="124">
        <v>20797.0</v>
      </c>
      <c r="E24" s="5">
        <v>2.0</v>
      </c>
      <c r="F24" s="79">
        <v>3.0</v>
      </c>
      <c r="G24" s="79">
        <v>3.0</v>
      </c>
    </row>
    <row r="25">
      <c r="A25" s="123" t="s">
        <v>862</v>
      </c>
      <c r="B25" s="123" t="s">
        <v>378</v>
      </c>
      <c r="C25" s="124">
        <v>3901.0</v>
      </c>
      <c r="D25" s="124">
        <v>4992.0</v>
      </c>
      <c r="E25" s="5">
        <v>4.0</v>
      </c>
      <c r="F25" s="79">
        <v>4.0</v>
      </c>
      <c r="G25" s="79">
        <v>4.0</v>
      </c>
    </row>
    <row r="26">
      <c r="A26" s="123" t="s">
        <v>863</v>
      </c>
      <c r="B26" s="123" t="s">
        <v>864</v>
      </c>
      <c r="C26" s="124">
        <v>48001.0</v>
      </c>
      <c r="D26" s="124">
        <v>49971.0</v>
      </c>
      <c r="E26" s="5">
        <v>5.0</v>
      </c>
      <c r="F26" s="79">
        <v>5.0</v>
      </c>
      <c r="G26" s="79">
        <v>5.0</v>
      </c>
    </row>
    <row r="27">
      <c r="A27" s="123" t="s">
        <v>865</v>
      </c>
      <c r="B27" s="123" t="s">
        <v>376</v>
      </c>
      <c r="C27" s="124">
        <v>55001.0</v>
      </c>
      <c r="D27" s="124">
        <v>56763.0</v>
      </c>
      <c r="E27" s="5">
        <v>6.0</v>
      </c>
      <c r="F27" s="79">
        <v>6.0</v>
      </c>
      <c r="G27" s="79">
        <v>6.0</v>
      </c>
    </row>
    <row r="28">
      <c r="A28" s="123" t="s">
        <v>866</v>
      </c>
      <c r="B28" s="123" t="s">
        <v>348</v>
      </c>
      <c r="C28" s="124">
        <v>63001.0</v>
      </c>
      <c r="D28" s="124">
        <v>65899.0</v>
      </c>
      <c r="E28" s="5">
        <v>5.0</v>
      </c>
      <c r="F28" s="79">
        <v>6.0</v>
      </c>
      <c r="G28" s="79">
        <v>6.0</v>
      </c>
    </row>
    <row r="29">
      <c r="A29" s="126" t="s">
        <v>867</v>
      </c>
      <c r="B29" s="123" t="s">
        <v>868</v>
      </c>
      <c r="C29" s="124">
        <v>71233.0</v>
      </c>
      <c r="D29" s="124">
        <v>71233.0</v>
      </c>
      <c r="E29" s="5">
        <v>6.0</v>
      </c>
      <c r="F29" s="79">
        <v>6.0</v>
      </c>
      <c r="G29" s="79">
        <v>6.0</v>
      </c>
    </row>
    <row r="30">
      <c r="A30" s="123" t="s">
        <v>869</v>
      </c>
      <c r="B30" s="123" t="s">
        <v>124</v>
      </c>
      <c r="C30" s="124">
        <v>59001.0</v>
      </c>
      <c r="D30" s="124">
        <v>59937.0</v>
      </c>
      <c r="E30" s="5">
        <v>8.0</v>
      </c>
      <c r="F30" s="79">
        <v>8.0</v>
      </c>
      <c r="G30" s="79">
        <v>8.0</v>
      </c>
    </row>
    <row r="31">
      <c r="A31" s="123" t="s">
        <v>870</v>
      </c>
      <c r="B31" s="123" t="s">
        <v>389</v>
      </c>
      <c r="C31" s="124">
        <v>27006.0</v>
      </c>
      <c r="D31" s="124">
        <v>28909.0</v>
      </c>
      <c r="E31" s="5">
        <v>4.0</v>
      </c>
      <c r="F31" s="79">
        <v>4.0</v>
      </c>
      <c r="G31" s="79">
        <v>4.0</v>
      </c>
    </row>
    <row r="32">
      <c r="A32" s="123" t="s">
        <v>871</v>
      </c>
      <c r="B32" s="123" t="s">
        <v>872</v>
      </c>
      <c r="C32" s="124">
        <v>58001.0</v>
      </c>
      <c r="D32" s="124">
        <v>58856.0</v>
      </c>
      <c r="E32" s="5">
        <v>6.0</v>
      </c>
      <c r="F32" s="79">
        <v>6.0</v>
      </c>
      <c r="G32" s="79">
        <v>6.0</v>
      </c>
    </row>
    <row r="33">
      <c r="A33" s="123" t="s">
        <v>873</v>
      </c>
      <c r="B33" s="123" t="s">
        <v>395</v>
      </c>
      <c r="C33" s="124">
        <v>68001.0</v>
      </c>
      <c r="D33" s="124">
        <v>68118.0</v>
      </c>
      <c r="E33" s="5">
        <v>6.0</v>
      </c>
      <c r="F33" s="79">
        <v>6.0</v>
      </c>
      <c r="G33" s="79">
        <v>6.0</v>
      </c>
    </row>
    <row r="34">
      <c r="A34" s="123" t="s">
        <v>874</v>
      </c>
      <c r="B34" s="123" t="s">
        <v>875</v>
      </c>
      <c r="C34" s="124">
        <v>3031.0</v>
      </c>
      <c r="D34" s="124">
        <v>3897.0</v>
      </c>
      <c r="E34" s="5">
        <v>3.0</v>
      </c>
      <c r="F34" s="79">
        <v>3.0</v>
      </c>
      <c r="G34" s="79">
        <v>3.0</v>
      </c>
    </row>
    <row r="35">
      <c r="A35" s="123" t="s">
        <v>876</v>
      </c>
      <c r="B35" s="123" t="s">
        <v>877</v>
      </c>
      <c r="C35" s="124">
        <v>7001.0</v>
      </c>
      <c r="D35" s="124">
        <v>8989.0</v>
      </c>
      <c r="E35" s="5">
        <v>2.0</v>
      </c>
      <c r="F35" s="79">
        <v>1.0</v>
      </c>
      <c r="G35" s="79">
        <v>1.0</v>
      </c>
    </row>
    <row r="36">
      <c r="A36" s="125" t="s">
        <v>878</v>
      </c>
      <c r="B36" s="123" t="s">
        <v>879</v>
      </c>
      <c r="C36" s="124">
        <v>87001.0</v>
      </c>
      <c r="D36" s="124">
        <v>88441.0</v>
      </c>
      <c r="E36" s="5">
        <v>7.0</v>
      </c>
      <c r="F36" s="79">
        <v>8.0</v>
      </c>
      <c r="G36" s="79">
        <v>8.0</v>
      </c>
    </row>
    <row r="37">
      <c r="A37" s="125" t="s">
        <v>880</v>
      </c>
      <c r="B37" s="123" t="s">
        <v>881</v>
      </c>
      <c r="C37" s="124">
        <v>88901.0</v>
      </c>
      <c r="D37" s="124">
        <v>89883.0</v>
      </c>
      <c r="E37" s="5">
        <v>8.0</v>
      </c>
      <c r="F37" s="79">
        <v>8.0</v>
      </c>
      <c r="G37" s="79">
        <v>8.0</v>
      </c>
    </row>
    <row r="38">
      <c r="A38" s="126" t="s">
        <v>882</v>
      </c>
      <c r="B38" s="123" t="s">
        <v>883</v>
      </c>
      <c r="C38" s="124">
        <v>6390.0</v>
      </c>
      <c r="D38" s="124">
        <v>6390.0</v>
      </c>
      <c r="E38" s="5">
        <v>3.0</v>
      </c>
      <c r="F38" s="79">
        <v>1.0</v>
      </c>
      <c r="G38" s="79">
        <v>1.0</v>
      </c>
    </row>
    <row r="39">
      <c r="A39" s="123" t="s">
        <v>884</v>
      </c>
      <c r="B39" s="123" t="s">
        <v>885</v>
      </c>
      <c r="C39" s="124">
        <v>43001.0</v>
      </c>
      <c r="D39" s="124">
        <v>45999.0</v>
      </c>
      <c r="E39" s="5">
        <v>4.0</v>
      </c>
      <c r="F39" s="79">
        <v>4.0</v>
      </c>
      <c r="G39" s="79">
        <v>4.0</v>
      </c>
    </row>
    <row r="40">
      <c r="A40" s="123" t="s">
        <v>886</v>
      </c>
      <c r="B40" s="123" t="s">
        <v>887</v>
      </c>
      <c r="C40" s="124">
        <v>73401.0</v>
      </c>
      <c r="D40" s="124">
        <v>74966.0</v>
      </c>
      <c r="E40" s="5">
        <v>6.0</v>
      </c>
      <c r="F40" s="79">
        <v>6.0</v>
      </c>
      <c r="G40" s="79">
        <v>6.0</v>
      </c>
    </row>
    <row r="41">
      <c r="A41" s="125" t="s">
        <v>888</v>
      </c>
      <c r="B41" s="123" t="s">
        <v>889</v>
      </c>
      <c r="C41" s="124">
        <v>97001.0</v>
      </c>
      <c r="D41" s="124">
        <v>97920.0</v>
      </c>
      <c r="E41" s="5">
        <v>8.0</v>
      </c>
      <c r="F41" s="79">
        <v>8.0</v>
      </c>
      <c r="G41" s="79">
        <v>8.0</v>
      </c>
    </row>
    <row r="42">
      <c r="A42" s="123" t="s">
        <v>890</v>
      </c>
      <c r="B42" s="123" t="s">
        <v>405</v>
      </c>
      <c r="C42" s="124">
        <v>15001.0</v>
      </c>
      <c r="D42" s="124">
        <v>19640.0</v>
      </c>
      <c r="E42" s="5">
        <v>3.0</v>
      </c>
      <c r="F42" s="79">
        <v>4.0</v>
      </c>
      <c r="G42" s="79">
        <v>4.0</v>
      </c>
    </row>
    <row r="43">
      <c r="A43" s="123" t="s">
        <v>560</v>
      </c>
      <c r="B43" s="123" t="s">
        <v>415</v>
      </c>
      <c r="C43" s="124">
        <v>0.0</v>
      </c>
      <c r="D43" s="124">
        <v>0.0</v>
      </c>
      <c r="E43" s="5">
        <v>7.0</v>
      </c>
      <c r="F43" s="5">
        <v>9.0</v>
      </c>
      <c r="G43" s="79">
        <v>9.0</v>
      </c>
    </row>
    <row r="44">
      <c r="A44" s="123" t="s">
        <v>891</v>
      </c>
      <c r="B44" s="123" t="s">
        <v>892</v>
      </c>
      <c r="C44" s="124">
        <v>2801.0</v>
      </c>
      <c r="D44" s="124">
        <v>2940.0</v>
      </c>
      <c r="E44" s="5">
        <v>3.0</v>
      </c>
      <c r="F44" s="79">
        <v>2.0</v>
      </c>
      <c r="G44" s="79">
        <v>2.0</v>
      </c>
    </row>
    <row r="45">
      <c r="A45" s="123" t="s">
        <v>893</v>
      </c>
      <c r="B45" s="123" t="s">
        <v>447</v>
      </c>
      <c r="C45" s="124">
        <v>29001.0</v>
      </c>
      <c r="D45" s="124">
        <v>29948.0</v>
      </c>
      <c r="E45" s="5">
        <v>4.0</v>
      </c>
      <c r="F45" s="79">
        <v>5.0</v>
      </c>
      <c r="G45" s="79">
        <v>5.0</v>
      </c>
    </row>
    <row r="46">
      <c r="A46" s="123" t="s">
        <v>894</v>
      </c>
      <c r="B46" s="123" t="s">
        <v>459</v>
      </c>
      <c r="C46" s="124">
        <v>57001.0</v>
      </c>
      <c r="D46" s="124">
        <v>57799.0</v>
      </c>
      <c r="E46" s="5">
        <v>7.0</v>
      </c>
      <c r="F46" s="79">
        <v>7.0</v>
      </c>
      <c r="G46" s="79">
        <v>7.0</v>
      </c>
    </row>
    <row r="47">
      <c r="A47" s="123" t="s">
        <v>895</v>
      </c>
      <c r="B47" s="123" t="s">
        <v>481</v>
      </c>
      <c r="C47" s="124">
        <v>37010.0</v>
      </c>
      <c r="D47" s="124">
        <v>38589.0</v>
      </c>
      <c r="E47" s="5">
        <v>5.0</v>
      </c>
      <c r="F47" s="79">
        <v>5.0</v>
      </c>
      <c r="G47" s="79">
        <v>5.0</v>
      </c>
    </row>
    <row r="48">
      <c r="A48" s="126" t="s">
        <v>896</v>
      </c>
      <c r="B48" s="123" t="s">
        <v>897</v>
      </c>
      <c r="C48" s="124">
        <v>88510.0</v>
      </c>
      <c r="D48" s="124">
        <v>88589.0</v>
      </c>
      <c r="E48" s="5">
        <v>7.0</v>
      </c>
      <c r="F48" s="79">
        <v>8.0</v>
      </c>
      <c r="G48" s="79">
        <v>8.0</v>
      </c>
    </row>
    <row r="49">
      <c r="A49" s="123" t="s">
        <v>898</v>
      </c>
      <c r="B49" s="123" t="s">
        <v>899</v>
      </c>
      <c r="C49" s="124">
        <v>84001.0</v>
      </c>
      <c r="D49" s="124">
        <v>84784.0</v>
      </c>
      <c r="E49" s="5">
        <v>8.0</v>
      </c>
      <c r="F49" s="79">
        <v>8.0</v>
      </c>
      <c r="G49" s="79">
        <v>8.0</v>
      </c>
    </row>
    <row r="50">
      <c r="A50" s="126" t="s">
        <v>900</v>
      </c>
      <c r="B50" s="123" t="s">
        <v>901</v>
      </c>
      <c r="C50" s="124">
        <v>22001.0</v>
      </c>
      <c r="D50" s="124">
        <v>24658.0</v>
      </c>
      <c r="E50" s="5">
        <v>4.0</v>
      </c>
      <c r="F50" s="79">
        <v>4.0</v>
      </c>
      <c r="G50" s="79">
        <v>4.0</v>
      </c>
    </row>
    <row r="51">
      <c r="A51" s="123" t="s">
        <v>902</v>
      </c>
      <c r="B51" s="123" t="s">
        <v>903</v>
      </c>
      <c r="C51" s="124">
        <v>5601.0</v>
      </c>
      <c r="D51" s="124">
        <v>5907.0</v>
      </c>
      <c r="E51" s="5">
        <v>4.0</v>
      </c>
      <c r="F51" s="79">
        <v>3.0</v>
      </c>
      <c r="G51" s="79">
        <v>3.0</v>
      </c>
    </row>
    <row r="52">
      <c r="A52" s="123" t="s">
        <v>904</v>
      </c>
      <c r="B52" s="123" t="s">
        <v>905</v>
      </c>
      <c r="C52" s="124">
        <v>98001.0</v>
      </c>
      <c r="D52" s="124">
        <v>99403.0</v>
      </c>
      <c r="E52" s="5">
        <v>8.0</v>
      </c>
      <c r="F52" s="79">
        <v>8.0</v>
      </c>
      <c r="G52" s="79">
        <v>8.0</v>
      </c>
    </row>
    <row r="53">
      <c r="A53" s="123" t="s">
        <v>906</v>
      </c>
      <c r="B53" s="123" t="s">
        <v>907</v>
      </c>
      <c r="C53" s="124">
        <v>53001.0</v>
      </c>
      <c r="D53" s="124">
        <v>54990.0</v>
      </c>
      <c r="E53" s="5">
        <v>5.0</v>
      </c>
      <c r="F53" s="79">
        <v>5.0</v>
      </c>
      <c r="G53" s="79">
        <v>5.0</v>
      </c>
    </row>
    <row r="54">
      <c r="A54" s="123" t="s">
        <v>908</v>
      </c>
      <c r="B54" s="123" t="s">
        <v>909</v>
      </c>
      <c r="C54" s="124">
        <v>24701.0</v>
      </c>
      <c r="D54" s="124">
        <v>26886.0</v>
      </c>
      <c r="E54" s="5">
        <v>2.0</v>
      </c>
      <c r="F54" s="79">
        <v>4.0</v>
      </c>
      <c r="G54" s="79">
        <v>4.0</v>
      </c>
    </row>
    <row r="55">
      <c r="A55" s="123" t="s">
        <v>910</v>
      </c>
      <c r="B55" s="123" t="s">
        <v>911</v>
      </c>
      <c r="C55" s="124">
        <v>82001.0</v>
      </c>
      <c r="D55" s="124">
        <v>83128.0</v>
      </c>
      <c r="E55" s="5">
        <v>8.0</v>
      </c>
      <c r="F55" s="79">
        <v>8.0</v>
      </c>
      <c r="G55" s="79">
        <v>8.0</v>
      </c>
    </row>
    <row r="56">
      <c r="A56" s="127" t="s">
        <v>912</v>
      </c>
      <c r="B56" s="127" t="s">
        <v>913</v>
      </c>
      <c r="F56" s="5">
        <v>9.0</v>
      </c>
      <c r="G56" s="79">
        <v>9.0</v>
      </c>
    </row>
    <row r="57">
      <c r="A57" s="127" t="s">
        <v>914</v>
      </c>
      <c r="B57" s="127" t="s">
        <v>915</v>
      </c>
      <c r="F57" s="5">
        <v>9.0</v>
      </c>
      <c r="G57" s="79">
        <v>9.0</v>
      </c>
    </row>
    <row r="58">
      <c r="A58" s="127" t="s">
        <v>916</v>
      </c>
      <c r="B58" s="127" t="s">
        <v>917</v>
      </c>
      <c r="F58" s="5">
        <v>9.0</v>
      </c>
      <c r="G58" s="79">
        <v>9.0</v>
      </c>
    </row>
    <row r="59">
      <c r="A59" s="127" t="s">
        <v>918</v>
      </c>
      <c r="B59" s="127" t="s">
        <v>919</v>
      </c>
      <c r="F59" s="5">
        <v>9.0</v>
      </c>
      <c r="G59" s="79">
        <v>9.0</v>
      </c>
    </row>
    <row r="60">
      <c r="A60" s="127" t="s">
        <v>920</v>
      </c>
      <c r="B60" s="127" t="s">
        <v>921</v>
      </c>
      <c r="F60" s="5">
        <v>9.0</v>
      </c>
      <c r="G60" s="79">
        <v>9.0</v>
      </c>
    </row>
    <row r="61">
      <c r="A61" s="127" t="s">
        <v>922</v>
      </c>
      <c r="B61" s="127" t="s">
        <v>923</v>
      </c>
      <c r="F61" s="5">
        <v>9.0</v>
      </c>
      <c r="G61" s="79">
        <v>9.0</v>
      </c>
    </row>
    <row r="62">
      <c r="F62" s="4"/>
      <c r="G62" s="4"/>
    </row>
    <row r="63">
      <c r="F63" s="4"/>
      <c r="G63" s="4"/>
    </row>
    <row r="64">
      <c r="F64" s="4"/>
      <c r="G64" s="4"/>
    </row>
    <row r="65">
      <c r="F65" s="4"/>
      <c r="G65" s="4"/>
    </row>
    <row r="66">
      <c r="F66" s="4"/>
      <c r="G66" s="4"/>
    </row>
    <row r="67">
      <c r="F67" s="4"/>
      <c r="G67" s="4"/>
    </row>
    <row r="68">
      <c r="F68" s="4"/>
      <c r="G68" s="4"/>
    </row>
    <row r="69">
      <c r="F69" s="4"/>
      <c r="G69" s="4"/>
    </row>
    <row r="70">
      <c r="F70" s="4"/>
      <c r="G70" s="4"/>
    </row>
    <row r="71">
      <c r="F71" s="4"/>
      <c r="G71" s="4"/>
    </row>
    <row r="72">
      <c r="F72" s="4"/>
      <c r="G72" s="4"/>
    </row>
    <row r="73">
      <c r="F73" s="4"/>
      <c r="G73" s="4"/>
    </row>
    <row r="74">
      <c r="F74" s="4"/>
      <c r="G74" s="4"/>
    </row>
    <row r="75">
      <c r="F75" s="4"/>
      <c r="G75" s="4"/>
    </row>
    <row r="76">
      <c r="F76" s="4"/>
      <c r="G76" s="4"/>
    </row>
    <row r="77">
      <c r="F77" s="4"/>
      <c r="G77" s="4"/>
    </row>
    <row r="78">
      <c r="F78" s="4"/>
      <c r="G78" s="4"/>
    </row>
    <row r="79">
      <c r="F79" s="4"/>
      <c r="G79" s="4"/>
    </row>
    <row r="80">
      <c r="F80" s="4"/>
      <c r="G80" s="4"/>
    </row>
    <row r="81">
      <c r="F81" s="4"/>
      <c r="G81" s="4"/>
    </row>
    <row r="82">
      <c r="F82" s="4"/>
      <c r="G82" s="4"/>
    </row>
    <row r="83">
      <c r="F83" s="4"/>
      <c r="G83" s="4"/>
    </row>
    <row r="84">
      <c r="F84" s="4"/>
      <c r="G84" s="4"/>
    </row>
    <row r="85">
      <c r="F85" s="4"/>
      <c r="G85" s="4"/>
    </row>
    <row r="86">
      <c r="F86" s="4"/>
      <c r="G86" s="4"/>
    </row>
    <row r="87">
      <c r="F87" s="4"/>
      <c r="G87" s="4"/>
    </row>
    <row r="88">
      <c r="F88" s="4"/>
      <c r="G88" s="4"/>
    </row>
    <row r="89">
      <c r="F89" s="4"/>
      <c r="G89" s="4"/>
    </row>
    <row r="90">
      <c r="F90" s="4"/>
      <c r="G90" s="4"/>
    </row>
    <row r="91">
      <c r="F91" s="4"/>
      <c r="G91" s="4"/>
    </row>
    <row r="92">
      <c r="F92" s="4"/>
      <c r="G92" s="4"/>
    </row>
    <row r="93">
      <c r="F93" s="4"/>
      <c r="G93" s="4"/>
    </row>
    <row r="94">
      <c r="F94" s="4"/>
      <c r="G94" s="4"/>
    </row>
    <row r="95">
      <c r="F95" s="4"/>
      <c r="G95" s="4"/>
    </row>
    <row r="96">
      <c r="F96" s="4"/>
      <c r="G96" s="4"/>
    </row>
    <row r="97">
      <c r="F97" s="4"/>
      <c r="G97" s="4"/>
    </row>
    <row r="98">
      <c r="F98" s="4"/>
      <c r="G98" s="4"/>
    </row>
    <row r="99">
      <c r="F99" s="4"/>
      <c r="G99" s="4"/>
    </row>
    <row r="100">
      <c r="F100" s="4"/>
      <c r="G100" s="4"/>
    </row>
    <row r="101">
      <c r="F101" s="4"/>
      <c r="G101" s="4"/>
    </row>
    <row r="102">
      <c r="F102" s="4"/>
      <c r="G102" s="4"/>
    </row>
    <row r="103">
      <c r="F103" s="4"/>
      <c r="G103" s="4"/>
    </row>
    <row r="104">
      <c r="F104" s="4"/>
      <c r="G104" s="4"/>
    </row>
    <row r="105">
      <c r="F105" s="4"/>
      <c r="G105" s="4"/>
    </row>
    <row r="106">
      <c r="F106" s="4"/>
      <c r="G106" s="4"/>
    </row>
    <row r="107">
      <c r="F107" s="4"/>
      <c r="G107" s="4"/>
    </row>
    <row r="108">
      <c r="F108" s="4"/>
      <c r="G108" s="4"/>
    </row>
    <row r="109">
      <c r="F109" s="4"/>
      <c r="G109" s="4"/>
    </row>
    <row r="110">
      <c r="F110" s="4"/>
      <c r="G110" s="4"/>
    </row>
    <row r="111">
      <c r="F111" s="4"/>
      <c r="G111" s="4"/>
    </row>
    <row r="112">
      <c r="F112" s="4"/>
      <c r="G112" s="4"/>
    </row>
    <row r="113">
      <c r="F113" s="4"/>
      <c r="G113" s="4"/>
    </row>
    <row r="114">
      <c r="F114" s="4"/>
      <c r="G114" s="4"/>
    </row>
    <row r="115">
      <c r="F115" s="4"/>
      <c r="G115" s="4"/>
    </row>
    <row r="116">
      <c r="F116" s="4"/>
      <c r="G116" s="4"/>
    </row>
    <row r="117">
      <c r="F117" s="4"/>
      <c r="G117" s="4"/>
    </row>
    <row r="118">
      <c r="F118" s="4"/>
      <c r="G118" s="4"/>
    </row>
    <row r="119">
      <c r="F119" s="4"/>
      <c r="G119" s="4"/>
    </row>
    <row r="120">
      <c r="F120" s="4"/>
      <c r="G120" s="4"/>
    </row>
    <row r="121">
      <c r="F121" s="4"/>
      <c r="G121" s="4"/>
    </row>
    <row r="122">
      <c r="F122" s="4"/>
      <c r="G122" s="4"/>
    </row>
    <row r="123">
      <c r="F123" s="4"/>
      <c r="G123" s="4"/>
    </row>
    <row r="124">
      <c r="F124" s="4"/>
      <c r="G124" s="4"/>
    </row>
    <row r="125">
      <c r="F125" s="4"/>
      <c r="G125" s="4"/>
    </row>
    <row r="126">
      <c r="F126" s="4"/>
      <c r="G126" s="4"/>
    </row>
    <row r="127">
      <c r="F127" s="4"/>
      <c r="G127" s="4"/>
    </row>
    <row r="128">
      <c r="F128" s="4"/>
      <c r="G128" s="4"/>
    </row>
    <row r="129">
      <c r="F129" s="4"/>
      <c r="G129" s="4"/>
    </row>
    <row r="130">
      <c r="F130" s="4"/>
      <c r="G130" s="4"/>
    </row>
    <row r="131">
      <c r="F131" s="4"/>
      <c r="G131" s="4"/>
    </row>
    <row r="132">
      <c r="F132" s="4"/>
      <c r="G132" s="4"/>
    </row>
    <row r="133">
      <c r="F133" s="4"/>
      <c r="G133" s="4"/>
    </row>
    <row r="134">
      <c r="F134" s="4"/>
      <c r="G134" s="4"/>
    </row>
    <row r="135">
      <c r="F135" s="4"/>
      <c r="G135" s="4"/>
    </row>
    <row r="136">
      <c r="F136" s="4"/>
      <c r="G136" s="4"/>
    </row>
    <row r="137">
      <c r="F137" s="4"/>
      <c r="G137" s="4"/>
    </row>
    <row r="138">
      <c r="F138" s="4"/>
      <c r="G138" s="4"/>
    </row>
    <row r="139">
      <c r="F139" s="4"/>
      <c r="G139" s="4"/>
    </row>
    <row r="140">
      <c r="F140" s="4"/>
      <c r="G140" s="4"/>
    </row>
    <row r="141">
      <c r="F141" s="4"/>
      <c r="G141" s="4"/>
    </row>
    <row r="142">
      <c r="F142" s="4"/>
      <c r="G142" s="4"/>
    </row>
    <row r="143">
      <c r="F143" s="4"/>
      <c r="G143" s="4"/>
    </row>
    <row r="144">
      <c r="F144" s="4"/>
      <c r="G144" s="4"/>
    </row>
    <row r="145">
      <c r="F145" s="4"/>
      <c r="G145" s="4"/>
    </row>
    <row r="146">
      <c r="F146" s="4"/>
      <c r="G146" s="4"/>
    </row>
    <row r="147">
      <c r="F147" s="4"/>
      <c r="G147" s="4"/>
    </row>
    <row r="148">
      <c r="F148" s="4"/>
      <c r="G148" s="4"/>
    </row>
    <row r="149">
      <c r="F149" s="4"/>
      <c r="G149" s="4"/>
    </row>
    <row r="150">
      <c r="F150" s="4"/>
      <c r="G150" s="4"/>
    </row>
    <row r="151">
      <c r="F151" s="4"/>
      <c r="G151" s="4"/>
    </row>
    <row r="152">
      <c r="F152" s="4"/>
      <c r="G152" s="4"/>
    </row>
    <row r="153">
      <c r="F153" s="4"/>
      <c r="G153" s="4"/>
    </row>
    <row r="154">
      <c r="F154" s="4"/>
      <c r="G154" s="4"/>
    </row>
    <row r="155">
      <c r="F155" s="4"/>
      <c r="G155" s="4"/>
    </row>
    <row r="156">
      <c r="F156" s="4"/>
      <c r="G156" s="4"/>
    </row>
    <row r="157">
      <c r="F157" s="4"/>
      <c r="G157" s="4"/>
    </row>
    <row r="158">
      <c r="F158" s="4"/>
      <c r="G158" s="4"/>
    </row>
    <row r="159">
      <c r="F159" s="4"/>
      <c r="G159" s="4"/>
    </row>
    <row r="160">
      <c r="F160" s="4"/>
      <c r="G160" s="4"/>
    </row>
    <row r="161">
      <c r="F161" s="4"/>
      <c r="G161" s="4"/>
    </row>
    <row r="162">
      <c r="F162" s="4"/>
      <c r="G162" s="4"/>
    </row>
    <row r="163">
      <c r="F163" s="4"/>
      <c r="G163" s="4"/>
    </row>
    <row r="164">
      <c r="F164" s="4"/>
      <c r="G164" s="4"/>
    </row>
    <row r="165">
      <c r="F165" s="4"/>
      <c r="G165" s="4"/>
    </row>
    <row r="166">
      <c r="F166" s="4"/>
      <c r="G166" s="4"/>
    </row>
    <row r="167">
      <c r="F167" s="4"/>
      <c r="G167" s="4"/>
    </row>
    <row r="168">
      <c r="F168" s="4"/>
      <c r="G168" s="4"/>
    </row>
    <row r="169">
      <c r="F169" s="4"/>
      <c r="G169" s="4"/>
    </row>
    <row r="170">
      <c r="F170" s="4"/>
      <c r="G170" s="4"/>
    </row>
    <row r="171">
      <c r="F171" s="4"/>
      <c r="G171" s="4"/>
    </row>
    <row r="172">
      <c r="F172" s="4"/>
      <c r="G172" s="4"/>
    </row>
    <row r="173">
      <c r="F173" s="4"/>
      <c r="G173" s="4"/>
    </row>
    <row r="174">
      <c r="F174" s="4"/>
      <c r="G174" s="4"/>
    </row>
    <row r="175">
      <c r="F175" s="4"/>
      <c r="G175" s="4"/>
    </row>
    <row r="176">
      <c r="F176" s="4"/>
      <c r="G176" s="4"/>
    </row>
    <row r="177">
      <c r="F177" s="4"/>
      <c r="G177" s="4"/>
    </row>
    <row r="178">
      <c r="F178" s="4"/>
      <c r="G178" s="4"/>
    </row>
    <row r="179">
      <c r="F179" s="4"/>
      <c r="G179" s="4"/>
    </row>
    <row r="180">
      <c r="F180" s="4"/>
      <c r="G180" s="4"/>
    </row>
    <row r="181">
      <c r="F181" s="4"/>
      <c r="G181" s="4"/>
    </row>
    <row r="182">
      <c r="F182" s="4"/>
      <c r="G182" s="4"/>
    </row>
    <row r="183">
      <c r="F183" s="4"/>
      <c r="G183" s="4"/>
    </row>
    <row r="184">
      <c r="F184" s="4"/>
      <c r="G184" s="4"/>
    </row>
    <row r="185">
      <c r="F185" s="4"/>
      <c r="G185" s="4"/>
    </row>
    <row r="186">
      <c r="F186" s="4"/>
      <c r="G186" s="4"/>
    </row>
    <row r="187">
      <c r="F187" s="4"/>
      <c r="G187" s="4"/>
    </row>
    <row r="188">
      <c r="F188" s="4"/>
      <c r="G188" s="4"/>
    </row>
    <row r="189">
      <c r="F189" s="4"/>
      <c r="G189" s="4"/>
    </row>
    <row r="190">
      <c r="F190" s="4"/>
      <c r="G190" s="4"/>
    </row>
    <row r="191">
      <c r="F191" s="4"/>
      <c r="G191" s="4"/>
    </row>
    <row r="192">
      <c r="F192" s="4"/>
      <c r="G192" s="4"/>
    </row>
    <row r="193">
      <c r="F193" s="4"/>
      <c r="G193" s="4"/>
    </row>
    <row r="194">
      <c r="F194" s="4"/>
      <c r="G194" s="4"/>
    </row>
    <row r="195">
      <c r="F195" s="4"/>
      <c r="G195" s="4"/>
    </row>
    <row r="196">
      <c r="F196" s="4"/>
      <c r="G196" s="4"/>
    </row>
    <row r="197">
      <c r="F197" s="4"/>
      <c r="G197" s="4"/>
    </row>
    <row r="198">
      <c r="F198" s="4"/>
      <c r="G198" s="4"/>
    </row>
    <row r="199">
      <c r="F199" s="4"/>
      <c r="G199" s="4"/>
    </row>
    <row r="200">
      <c r="F200" s="4"/>
      <c r="G200" s="4"/>
    </row>
    <row r="201">
      <c r="F201" s="4"/>
      <c r="G201" s="4"/>
    </row>
    <row r="202">
      <c r="F202" s="4"/>
      <c r="G202" s="4"/>
    </row>
    <row r="203">
      <c r="F203" s="4"/>
      <c r="G203" s="4"/>
    </row>
    <row r="204">
      <c r="F204" s="4"/>
      <c r="G204" s="4"/>
    </row>
    <row r="205">
      <c r="F205" s="4"/>
      <c r="G205" s="4"/>
    </row>
    <row r="206">
      <c r="F206" s="4"/>
      <c r="G206" s="4"/>
    </row>
    <row r="207">
      <c r="F207" s="4"/>
      <c r="G207" s="4"/>
    </row>
    <row r="208">
      <c r="F208" s="4"/>
      <c r="G208" s="4"/>
    </row>
    <row r="209">
      <c r="F209" s="4"/>
      <c r="G209" s="4"/>
    </row>
    <row r="210">
      <c r="F210" s="4"/>
      <c r="G210" s="4"/>
    </row>
    <row r="211">
      <c r="F211" s="4"/>
      <c r="G211" s="4"/>
    </row>
    <row r="212">
      <c r="F212" s="4"/>
      <c r="G212" s="4"/>
    </row>
    <row r="213">
      <c r="F213" s="4"/>
      <c r="G213" s="4"/>
    </row>
    <row r="214">
      <c r="F214" s="4"/>
      <c r="G214" s="4"/>
    </row>
    <row r="215">
      <c r="F215" s="4"/>
      <c r="G215" s="4"/>
    </row>
    <row r="216">
      <c r="F216" s="4"/>
      <c r="G216" s="4"/>
    </row>
    <row r="217">
      <c r="F217" s="4"/>
      <c r="G217" s="4"/>
    </row>
    <row r="218">
      <c r="F218" s="4"/>
      <c r="G218" s="4"/>
    </row>
    <row r="219">
      <c r="F219" s="4"/>
      <c r="G219" s="4"/>
    </row>
    <row r="220">
      <c r="F220" s="4"/>
      <c r="G220" s="4"/>
    </row>
    <row r="221">
      <c r="F221" s="4"/>
      <c r="G221" s="4"/>
    </row>
    <row r="222">
      <c r="F222" s="4"/>
      <c r="G222" s="4"/>
    </row>
    <row r="223">
      <c r="F223" s="4"/>
      <c r="G223" s="4"/>
    </row>
    <row r="224">
      <c r="F224" s="4"/>
      <c r="G224" s="4"/>
    </row>
    <row r="225">
      <c r="F225" s="4"/>
      <c r="G225" s="4"/>
    </row>
    <row r="226">
      <c r="F226" s="4"/>
      <c r="G226" s="4"/>
    </row>
    <row r="227">
      <c r="F227" s="4"/>
      <c r="G227" s="4"/>
    </row>
    <row r="228">
      <c r="F228" s="4"/>
      <c r="G228" s="4"/>
    </row>
    <row r="229">
      <c r="F229" s="4"/>
      <c r="G229" s="4"/>
    </row>
    <row r="230">
      <c r="F230" s="4"/>
      <c r="G230" s="4"/>
    </row>
    <row r="231">
      <c r="F231" s="4"/>
      <c r="G231" s="4"/>
    </row>
    <row r="232">
      <c r="F232" s="4"/>
      <c r="G232" s="4"/>
    </row>
    <row r="233">
      <c r="F233" s="4"/>
      <c r="G233" s="4"/>
    </row>
    <row r="234">
      <c r="F234" s="4"/>
      <c r="G234" s="4"/>
    </row>
    <row r="235">
      <c r="F235" s="4"/>
      <c r="G235" s="4"/>
    </row>
    <row r="236">
      <c r="F236" s="4"/>
      <c r="G236" s="4"/>
    </row>
    <row r="237">
      <c r="F237" s="4"/>
      <c r="G237" s="4"/>
    </row>
    <row r="238">
      <c r="F238" s="4"/>
      <c r="G238" s="4"/>
    </row>
    <row r="239">
      <c r="F239" s="4"/>
      <c r="G239" s="4"/>
    </row>
    <row r="240">
      <c r="F240" s="4"/>
      <c r="G240" s="4"/>
    </row>
    <row r="241">
      <c r="F241" s="4"/>
      <c r="G241" s="4"/>
    </row>
    <row r="242">
      <c r="F242" s="4"/>
      <c r="G242" s="4"/>
    </row>
    <row r="243">
      <c r="F243" s="4"/>
      <c r="G243" s="4"/>
    </row>
    <row r="244">
      <c r="F244" s="4"/>
      <c r="G244" s="4"/>
    </row>
    <row r="245">
      <c r="F245" s="4"/>
      <c r="G245" s="4"/>
    </row>
    <row r="246">
      <c r="F246" s="4"/>
      <c r="G246" s="4"/>
    </row>
    <row r="247">
      <c r="F247" s="4"/>
      <c r="G247" s="4"/>
    </row>
    <row r="248">
      <c r="F248" s="4"/>
      <c r="G248" s="4"/>
    </row>
    <row r="249">
      <c r="F249" s="4"/>
      <c r="G249" s="4"/>
    </row>
    <row r="250">
      <c r="F250" s="4"/>
      <c r="G250" s="4"/>
    </row>
    <row r="251">
      <c r="F251" s="4"/>
      <c r="G251" s="4"/>
    </row>
    <row r="252">
      <c r="F252" s="4"/>
      <c r="G252" s="4"/>
    </row>
    <row r="253">
      <c r="F253" s="4"/>
      <c r="G253" s="4"/>
    </row>
    <row r="254">
      <c r="F254" s="4"/>
      <c r="G254" s="4"/>
    </row>
    <row r="255">
      <c r="F255" s="4"/>
      <c r="G255" s="4"/>
    </row>
    <row r="256">
      <c r="F256" s="4"/>
      <c r="G256" s="4"/>
    </row>
    <row r="257">
      <c r="F257" s="4"/>
      <c r="G257" s="4"/>
    </row>
    <row r="258">
      <c r="F258" s="4"/>
      <c r="G258" s="4"/>
    </row>
    <row r="259">
      <c r="F259" s="4"/>
      <c r="G259" s="4"/>
    </row>
    <row r="260">
      <c r="F260" s="4"/>
      <c r="G260" s="4"/>
    </row>
    <row r="261">
      <c r="F261" s="4"/>
      <c r="G261" s="4"/>
    </row>
    <row r="262">
      <c r="F262" s="4"/>
      <c r="G262" s="4"/>
    </row>
    <row r="263">
      <c r="F263" s="4"/>
      <c r="G263" s="4"/>
    </row>
    <row r="264">
      <c r="F264" s="4"/>
      <c r="G264" s="4"/>
    </row>
    <row r="265">
      <c r="F265" s="4"/>
      <c r="G265" s="4"/>
    </row>
    <row r="266">
      <c r="F266" s="4"/>
      <c r="G266" s="4"/>
    </row>
    <row r="267">
      <c r="F267" s="4"/>
      <c r="G267" s="4"/>
    </row>
    <row r="268">
      <c r="F268" s="4"/>
      <c r="G268" s="4"/>
    </row>
    <row r="269">
      <c r="F269" s="4"/>
      <c r="G269" s="4"/>
    </row>
    <row r="270">
      <c r="F270" s="4"/>
      <c r="G270" s="4"/>
    </row>
    <row r="271">
      <c r="F271" s="4"/>
      <c r="G271" s="4"/>
    </row>
    <row r="272">
      <c r="F272" s="4"/>
      <c r="G272" s="4"/>
    </row>
    <row r="273">
      <c r="F273" s="4"/>
      <c r="G273" s="4"/>
    </row>
    <row r="274">
      <c r="F274" s="4"/>
      <c r="G274" s="4"/>
    </row>
    <row r="275">
      <c r="F275" s="4"/>
      <c r="G275" s="4"/>
    </row>
    <row r="276">
      <c r="F276" s="4"/>
      <c r="G276" s="4"/>
    </row>
    <row r="277">
      <c r="F277" s="4"/>
      <c r="G277" s="4"/>
    </row>
    <row r="278">
      <c r="F278" s="4"/>
      <c r="G278" s="4"/>
    </row>
    <row r="279">
      <c r="F279" s="4"/>
      <c r="G279" s="4"/>
    </row>
    <row r="280">
      <c r="F280" s="4"/>
      <c r="G280" s="4"/>
    </row>
    <row r="281">
      <c r="F281" s="4"/>
      <c r="G281" s="4"/>
    </row>
    <row r="282">
      <c r="F282" s="4"/>
      <c r="G282" s="4"/>
    </row>
    <row r="283">
      <c r="F283" s="4"/>
      <c r="G283" s="4"/>
    </row>
    <row r="284">
      <c r="F284" s="4"/>
      <c r="G284" s="4"/>
    </row>
    <row r="285">
      <c r="F285" s="4"/>
      <c r="G285" s="4"/>
    </row>
    <row r="286">
      <c r="F286" s="4"/>
      <c r="G286" s="4"/>
    </row>
    <row r="287">
      <c r="F287" s="4"/>
      <c r="G287" s="4"/>
    </row>
    <row r="288">
      <c r="F288" s="4"/>
      <c r="G288" s="4"/>
    </row>
    <row r="289">
      <c r="F289" s="4"/>
      <c r="G289" s="4"/>
    </row>
    <row r="290">
      <c r="F290" s="4"/>
      <c r="G290" s="4"/>
    </row>
    <row r="291">
      <c r="F291" s="4"/>
      <c r="G291" s="4"/>
    </row>
    <row r="292">
      <c r="F292" s="4"/>
      <c r="G292" s="4"/>
    </row>
    <row r="293">
      <c r="F293" s="4"/>
      <c r="G293" s="4"/>
    </row>
    <row r="294">
      <c r="F294" s="4"/>
      <c r="G294" s="4"/>
    </row>
    <row r="295">
      <c r="F295" s="4"/>
      <c r="G295" s="4"/>
    </row>
    <row r="296">
      <c r="F296" s="4"/>
      <c r="G296" s="4"/>
    </row>
    <row r="297">
      <c r="F297" s="4"/>
      <c r="G297" s="4"/>
    </row>
    <row r="298">
      <c r="F298" s="4"/>
      <c r="G298" s="4"/>
    </row>
    <row r="299">
      <c r="F299" s="4"/>
      <c r="G299" s="4"/>
    </row>
    <row r="300">
      <c r="F300" s="4"/>
      <c r="G300" s="4"/>
    </row>
    <row r="301">
      <c r="F301" s="4"/>
      <c r="G301" s="4"/>
    </row>
    <row r="302">
      <c r="F302" s="4"/>
      <c r="G302" s="4"/>
    </row>
    <row r="303">
      <c r="F303" s="4"/>
      <c r="G303" s="4"/>
    </row>
    <row r="304">
      <c r="F304" s="4"/>
      <c r="G304" s="4"/>
    </row>
    <row r="305">
      <c r="F305" s="4"/>
      <c r="G305" s="4"/>
    </row>
    <row r="306">
      <c r="F306" s="4"/>
      <c r="G306" s="4"/>
    </row>
    <row r="307">
      <c r="F307" s="4"/>
      <c r="G307" s="4"/>
    </row>
    <row r="308">
      <c r="F308" s="4"/>
      <c r="G308" s="4"/>
    </row>
    <row r="309">
      <c r="F309" s="4"/>
      <c r="G309" s="4"/>
    </row>
    <row r="310">
      <c r="F310" s="4"/>
      <c r="G310" s="4"/>
    </row>
    <row r="311">
      <c r="F311" s="4"/>
      <c r="G311" s="4"/>
    </row>
    <row r="312">
      <c r="F312" s="4"/>
      <c r="G312" s="4"/>
    </row>
    <row r="313">
      <c r="F313" s="4"/>
      <c r="G313" s="4"/>
    </row>
    <row r="314">
      <c r="F314" s="4"/>
      <c r="G314" s="4"/>
    </row>
    <row r="315">
      <c r="F315" s="4"/>
      <c r="G315" s="4"/>
    </row>
    <row r="316">
      <c r="F316" s="4"/>
      <c r="G316" s="4"/>
    </row>
    <row r="317">
      <c r="F317" s="4"/>
      <c r="G317" s="4"/>
    </row>
    <row r="318">
      <c r="F318" s="4"/>
      <c r="G318" s="4"/>
    </row>
    <row r="319">
      <c r="F319" s="4"/>
      <c r="G319" s="4"/>
    </row>
    <row r="320">
      <c r="F320" s="4"/>
      <c r="G320" s="4"/>
    </row>
    <row r="321">
      <c r="F321" s="4"/>
      <c r="G321" s="4"/>
    </row>
    <row r="322">
      <c r="F322" s="4"/>
      <c r="G322" s="4"/>
    </row>
    <row r="323">
      <c r="F323" s="4"/>
      <c r="G323" s="4"/>
    </row>
    <row r="324">
      <c r="F324" s="4"/>
      <c r="G324" s="4"/>
    </row>
    <row r="325">
      <c r="F325" s="4"/>
      <c r="G325" s="4"/>
    </row>
    <row r="326">
      <c r="F326" s="4"/>
      <c r="G326" s="4"/>
    </row>
    <row r="327">
      <c r="F327" s="4"/>
      <c r="G327" s="4"/>
    </row>
    <row r="328">
      <c r="F328" s="4"/>
      <c r="G328" s="4"/>
    </row>
    <row r="329">
      <c r="F329" s="4"/>
      <c r="G329" s="4"/>
    </row>
    <row r="330">
      <c r="F330" s="4"/>
      <c r="G330" s="4"/>
    </row>
    <row r="331">
      <c r="F331" s="4"/>
      <c r="G331" s="4"/>
    </row>
    <row r="332">
      <c r="F332" s="4"/>
      <c r="G332" s="4"/>
    </row>
    <row r="333">
      <c r="F333" s="4"/>
      <c r="G333" s="4"/>
    </row>
    <row r="334">
      <c r="F334" s="4"/>
      <c r="G334" s="4"/>
    </row>
    <row r="335">
      <c r="F335" s="4"/>
      <c r="G335" s="4"/>
    </row>
    <row r="336">
      <c r="F336" s="4"/>
      <c r="G336" s="4"/>
    </row>
    <row r="337">
      <c r="F337" s="4"/>
      <c r="G337" s="4"/>
    </row>
    <row r="338">
      <c r="F338" s="4"/>
      <c r="G338" s="4"/>
    </row>
    <row r="339">
      <c r="F339" s="4"/>
      <c r="G339" s="4"/>
    </row>
    <row r="340">
      <c r="F340" s="4"/>
      <c r="G340" s="4"/>
    </row>
    <row r="341">
      <c r="F341" s="4"/>
      <c r="G341" s="4"/>
    </row>
    <row r="342">
      <c r="F342" s="4"/>
      <c r="G342" s="4"/>
    </row>
    <row r="343">
      <c r="F343" s="4"/>
      <c r="G343" s="4"/>
    </row>
    <row r="344">
      <c r="F344" s="4"/>
      <c r="G344" s="4"/>
    </row>
    <row r="345">
      <c r="F345" s="4"/>
      <c r="G345" s="4"/>
    </row>
    <row r="346">
      <c r="F346" s="4"/>
      <c r="G346" s="4"/>
    </row>
    <row r="347">
      <c r="F347" s="4"/>
      <c r="G347" s="4"/>
    </row>
    <row r="348">
      <c r="F348" s="4"/>
      <c r="G348" s="4"/>
    </row>
    <row r="349">
      <c r="F349" s="4"/>
      <c r="G349" s="4"/>
    </row>
    <row r="350">
      <c r="F350" s="4"/>
      <c r="G350" s="4"/>
    </row>
    <row r="351">
      <c r="F351" s="4"/>
      <c r="G351" s="4"/>
    </row>
    <row r="352">
      <c r="F352" s="4"/>
      <c r="G352" s="4"/>
    </row>
    <row r="353">
      <c r="F353" s="4"/>
      <c r="G353" s="4"/>
    </row>
    <row r="354">
      <c r="F354" s="4"/>
      <c r="G354" s="4"/>
    </row>
    <row r="355">
      <c r="F355" s="4"/>
      <c r="G355" s="4"/>
    </row>
    <row r="356">
      <c r="F356" s="4"/>
      <c r="G356" s="4"/>
    </row>
    <row r="357">
      <c r="F357" s="4"/>
      <c r="G357" s="4"/>
    </row>
    <row r="358">
      <c r="F358" s="4"/>
      <c r="G358" s="4"/>
    </row>
    <row r="359">
      <c r="F359" s="4"/>
      <c r="G359" s="4"/>
    </row>
    <row r="360">
      <c r="F360" s="4"/>
      <c r="G360" s="4"/>
    </row>
    <row r="361">
      <c r="F361" s="4"/>
      <c r="G361" s="4"/>
    </row>
    <row r="362">
      <c r="F362" s="4"/>
      <c r="G362" s="4"/>
    </row>
    <row r="363">
      <c r="F363" s="4"/>
      <c r="G363" s="4"/>
    </row>
    <row r="364">
      <c r="F364" s="4"/>
      <c r="G364" s="4"/>
    </row>
    <row r="365">
      <c r="F365" s="4"/>
      <c r="G365" s="4"/>
    </row>
    <row r="366">
      <c r="F366" s="4"/>
      <c r="G366" s="4"/>
    </row>
    <row r="367">
      <c r="F367" s="4"/>
      <c r="G367" s="4"/>
    </row>
    <row r="368">
      <c r="F368" s="4"/>
      <c r="G368" s="4"/>
    </row>
    <row r="369">
      <c r="F369" s="4"/>
      <c r="G369" s="4"/>
    </row>
    <row r="370">
      <c r="F370" s="4"/>
      <c r="G370" s="4"/>
    </row>
    <row r="371">
      <c r="F371" s="4"/>
      <c r="G371" s="4"/>
    </row>
    <row r="372">
      <c r="F372" s="4"/>
      <c r="G372" s="4"/>
    </row>
    <row r="373">
      <c r="F373" s="4"/>
      <c r="G373" s="4"/>
    </row>
    <row r="374">
      <c r="F374" s="4"/>
      <c r="G374" s="4"/>
    </row>
    <row r="375">
      <c r="F375" s="4"/>
      <c r="G375" s="4"/>
    </row>
    <row r="376">
      <c r="F376" s="4"/>
      <c r="G376" s="4"/>
    </row>
    <row r="377">
      <c r="F377" s="4"/>
      <c r="G377" s="4"/>
    </row>
    <row r="378">
      <c r="F378" s="4"/>
      <c r="G378" s="4"/>
    </row>
    <row r="379">
      <c r="F379" s="4"/>
      <c r="G379" s="4"/>
    </row>
    <row r="380">
      <c r="F380" s="4"/>
      <c r="G380" s="4"/>
    </row>
    <row r="381">
      <c r="F381" s="4"/>
      <c r="G381" s="4"/>
    </row>
    <row r="382">
      <c r="F382" s="4"/>
      <c r="G382" s="4"/>
    </row>
    <row r="383">
      <c r="F383" s="4"/>
      <c r="G383" s="4"/>
    </row>
    <row r="384">
      <c r="F384" s="4"/>
      <c r="G384" s="4"/>
    </row>
    <row r="385">
      <c r="F385" s="4"/>
      <c r="G385" s="4"/>
    </row>
    <row r="386">
      <c r="F386" s="4"/>
      <c r="G386" s="4"/>
    </row>
    <row r="387">
      <c r="F387" s="4"/>
      <c r="G387" s="4"/>
    </row>
    <row r="388">
      <c r="F388" s="4"/>
      <c r="G388" s="4"/>
    </row>
    <row r="389">
      <c r="F389" s="4"/>
      <c r="G389" s="4"/>
    </row>
    <row r="390">
      <c r="F390" s="4"/>
      <c r="G390" s="4"/>
    </row>
    <row r="391">
      <c r="F391" s="4"/>
      <c r="G391" s="4"/>
    </row>
    <row r="392">
      <c r="F392" s="4"/>
      <c r="G392" s="4"/>
    </row>
    <row r="393">
      <c r="F393" s="4"/>
      <c r="G393" s="4"/>
    </row>
    <row r="394">
      <c r="F394" s="4"/>
      <c r="G394" s="4"/>
    </row>
    <row r="395">
      <c r="F395" s="4"/>
      <c r="G395" s="4"/>
    </row>
    <row r="396">
      <c r="F396" s="4"/>
      <c r="G396" s="4"/>
    </row>
    <row r="397">
      <c r="F397" s="4"/>
      <c r="G397" s="4"/>
    </row>
    <row r="398">
      <c r="F398" s="4"/>
      <c r="G398" s="4"/>
    </row>
    <row r="399">
      <c r="F399" s="4"/>
      <c r="G399" s="4"/>
    </row>
    <row r="400">
      <c r="F400" s="4"/>
      <c r="G400" s="4"/>
    </row>
    <row r="401">
      <c r="F401" s="4"/>
      <c r="G401" s="4"/>
    </row>
    <row r="402">
      <c r="F402" s="4"/>
      <c r="G402" s="4"/>
    </row>
    <row r="403">
      <c r="F403" s="4"/>
      <c r="G403" s="4"/>
    </row>
    <row r="404">
      <c r="F404" s="4"/>
      <c r="G404" s="4"/>
    </row>
    <row r="405">
      <c r="F405" s="4"/>
      <c r="G405" s="4"/>
    </row>
    <row r="406">
      <c r="F406" s="4"/>
      <c r="G406" s="4"/>
    </row>
    <row r="407">
      <c r="F407" s="4"/>
      <c r="G407" s="4"/>
    </row>
    <row r="408">
      <c r="F408" s="4"/>
      <c r="G408" s="4"/>
    </row>
    <row r="409">
      <c r="F409" s="4"/>
      <c r="G409" s="4"/>
    </row>
    <row r="410">
      <c r="F410" s="4"/>
      <c r="G410" s="4"/>
    </row>
    <row r="411">
      <c r="F411" s="4"/>
      <c r="G411" s="4"/>
    </row>
    <row r="412">
      <c r="F412" s="4"/>
      <c r="G412" s="4"/>
    </row>
    <row r="413">
      <c r="F413" s="4"/>
      <c r="G413" s="4"/>
    </row>
    <row r="414">
      <c r="F414" s="4"/>
      <c r="G414" s="4"/>
    </row>
    <row r="415">
      <c r="F415" s="4"/>
      <c r="G415" s="4"/>
    </row>
    <row r="416">
      <c r="F416" s="4"/>
      <c r="G416" s="4"/>
    </row>
    <row r="417">
      <c r="F417" s="4"/>
      <c r="G417" s="4"/>
    </row>
    <row r="418">
      <c r="F418" s="4"/>
      <c r="G418" s="4"/>
    </row>
    <row r="419">
      <c r="F419" s="4"/>
      <c r="G419" s="4"/>
    </row>
    <row r="420">
      <c r="F420" s="4"/>
      <c r="G420" s="4"/>
    </row>
    <row r="421">
      <c r="F421" s="4"/>
      <c r="G421" s="4"/>
    </row>
    <row r="422">
      <c r="F422" s="4"/>
      <c r="G422" s="4"/>
    </row>
    <row r="423">
      <c r="F423" s="4"/>
      <c r="G423" s="4"/>
    </row>
    <row r="424">
      <c r="F424" s="4"/>
      <c r="G424" s="4"/>
    </row>
    <row r="425">
      <c r="F425" s="4"/>
      <c r="G425" s="4"/>
    </row>
    <row r="426">
      <c r="F426" s="4"/>
      <c r="G426" s="4"/>
    </row>
    <row r="427">
      <c r="F427" s="4"/>
      <c r="G427" s="4"/>
    </row>
    <row r="428">
      <c r="F428" s="4"/>
      <c r="G428" s="4"/>
    </row>
    <row r="429">
      <c r="F429" s="4"/>
      <c r="G429" s="4"/>
    </row>
    <row r="430">
      <c r="F430" s="4"/>
      <c r="G430" s="4"/>
    </row>
    <row r="431">
      <c r="F431" s="4"/>
      <c r="G431" s="4"/>
    </row>
    <row r="432">
      <c r="F432" s="4"/>
      <c r="G432" s="4"/>
    </row>
    <row r="433">
      <c r="F433" s="4"/>
      <c r="G433" s="4"/>
    </row>
    <row r="434">
      <c r="F434" s="4"/>
      <c r="G434" s="4"/>
    </row>
    <row r="435">
      <c r="F435" s="4"/>
      <c r="G435" s="4"/>
    </row>
    <row r="436">
      <c r="F436" s="4"/>
      <c r="G436" s="4"/>
    </row>
    <row r="437">
      <c r="F437" s="4"/>
      <c r="G437" s="4"/>
    </row>
    <row r="438">
      <c r="F438" s="4"/>
      <c r="G438" s="4"/>
    </row>
    <row r="439">
      <c r="F439" s="4"/>
      <c r="G439" s="4"/>
    </row>
    <row r="440">
      <c r="F440" s="4"/>
      <c r="G440" s="4"/>
    </row>
    <row r="441">
      <c r="F441" s="4"/>
      <c r="G441" s="4"/>
    </row>
    <row r="442">
      <c r="F442" s="4"/>
      <c r="G442" s="4"/>
    </row>
    <row r="443">
      <c r="F443" s="4"/>
      <c r="G443" s="4"/>
    </row>
    <row r="444">
      <c r="F444" s="4"/>
      <c r="G444" s="4"/>
    </row>
    <row r="445">
      <c r="F445" s="4"/>
      <c r="G445" s="4"/>
    </row>
    <row r="446">
      <c r="F446" s="4"/>
      <c r="G446" s="4"/>
    </row>
    <row r="447">
      <c r="F447" s="4"/>
      <c r="G447" s="4"/>
    </row>
    <row r="448">
      <c r="F448" s="4"/>
      <c r="G448" s="4"/>
    </row>
    <row r="449">
      <c r="F449" s="4"/>
      <c r="G449" s="4"/>
    </row>
    <row r="450">
      <c r="F450" s="4"/>
      <c r="G450" s="4"/>
    </row>
    <row r="451">
      <c r="F451" s="4"/>
      <c r="G451" s="4"/>
    </row>
    <row r="452">
      <c r="F452" s="4"/>
      <c r="G452" s="4"/>
    </row>
    <row r="453">
      <c r="F453" s="4"/>
      <c r="G453" s="4"/>
    </row>
    <row r="454">
      <c r="F454" s="4"/>
      <c r="G454" s="4"/>
    </row>
    <row r="455">
      <c r="F455" s="4"/>
      <c r="G455" s="4"/>
    </row>
    <row r="456">
      <c r="F456" s="4"/>
      <c r="G456" s="4"/>
    </row>
    <row r="457">
      <c r="F457" s="4"/>
      <c r="G457" s="4"/>
    </row>
    <row r="458">
      <c r="F458" s="4"/>
      <c r="G458" s="4"/>
    </row>
    <row r="459">
      <c r="F459" s="4"/>
      <c r="G459" s="4"/>
    </row>
    <row r="460">
      <c r="F460" s="4"/>
      <c r="G460" s="4"/>
    </row>
    <row r="461">
      <c r="F461" s="4"/>
      <c r="G461" s="4"/>
    </row>
    <row r="462">
      <c r="F462" s="4"/>
      <c r="G462" s="4"/>
    </row>
    <row r="463">
      <c r="F463" s="4"/>
      <c r="G463" s="4"/>
    </row>
    <row r="464">
      <c r="F464" s="4"/>
      <c r="G464" s="4"/>
    </row>
    <row r="465">
      <c r="F465" s="4"/>
      <c r="G465" s="4"/>
    </row>
    <row r="466">
      <c r="F466" s="4"/>
      <c r="G466" s="4"/>
    </row>
    <row r="467">
      <c r="F467" s="4"/>
      <c r="G467" s="4"/>
    </row>
    <row r="468">
      <c r="F468" s="4"/>
      <c r="G468" s="4"/>
    </row>
    <row r="469">
      <c r="F469" s="4"/>
      <c r="G469" s="4"/>
    </row>
    <row r="470">
      <c r="F470" s="4"/>
      <c r="G470" s="4"/>
    </row>
    <row r="471">
      <c r="F471" s="4"/>
      <c r="G471" s="4"/>
    </row>
    <row r="472">
      <c r="F472" s="4"/>
      <c r="G472" s="4"/>
    </row>
    <row r="473">
      <c r="F473" s="4"/>
      <c r="G473" s="4"/>
    </row>
    <row r="474">
      <c r="F474" s="4"/>
      <c r="G474" s="4"/>
    </row>
    <row r="475">
      <c r="F475" s="4"/>
      <c r="G475" s="4"/>
    </row>
    <row r="476">
      <c r="F476" s="4"/>
      <c r="G476" s="4"/>
    </row>
    <row r="477">
      <c r="F477" s="4"/>
      <c r="G477" s="4"/>
    </row>
    <row r="478">
      <c r="F478" s="4"/>
      <c r="G478" s="4"/>
    </row>
    <row r="479">
      <c r="F479" s="4"/>
      <c r="G479" s="4"/>
    </row>
    <row r="480">
      <c r="F480" s="4"/>
      <c r="G480" s="4"/>
    </row>
    <row r="481">
      <c r="F481" s="4"/>
      <c r="G481" s="4"/>
    </row>
    <row r="482">
      <c r="F482" s="4"/>
      <c r="G482" s="4"/>
    </row>
    <row r="483">
      <c r="F483" s="4"/>
      <c r="G483" s="4"/>
    </row>
    <row r="484">
      <c r="F484" s="4"/>
      <c r="G484" s="4"/>
    </row>
    <row r="485">
      <c r="F485" s="4"/>
      <c r="G485" s="4"/>
    </row>
    <row r="486">
      <c r="F486" s="4"/>
      <c r="G486" s="4"/>
    </row>
    <row r="487">
      <c r="F487" s="4"/>
      <c r="G487" s="4"/>
    </row>
    <row r="488">
      <c r="F488" s="4"/>
      <c r="G488" s="4"/>
    </row>
    <row r="489">
      <c r="F489" s="4"/>
      <c r="G489" s="4"/>
    </row>
    <row r="490">
      <c r="F490" s="4"/>
      <c r="G490" s="4"/>
    </row>
    <row r="491">
      <c r="F491" s="4"/>
      <c r="G491" s="4"/>
    </row>
    <row r="492">
      <c r="F492" s="4"/>
      <c r="G492" s="4"/>
    </row>
    <row r="493">
      <c r="F493" s="4"/>
      <c r="G493" s="4"/>
    </row>
    <row r="494">
      <c r="F494" s="4"/>
      <c r="G494" s="4"/>
    </row>
    <row r="495">
      <c r="F495" s="4"/>
      <c r="G495" s="4"/>
    </row>
    <row r="496">
      <c r="F496" s="4"/>
      <c r="G496" s="4"/>
    </row>
    <row r="497">
      <c r="F497" s="4"/>
      <c r="G497" s="4"/>
    </row>
    <row r="498">
      <c r="F498" s="4"/>
      <c r="G498" s="4"/>
    </row>
    <row r="499">
      <c r="F499" s="4"/>
      <c r="G499" s="4"/>
    </row>
    <row r="500">
      <c r="F500" s="4"/>
      <c r="G500" s="4"/>
    </row>
    <row r="501">
      <c r="F501" s="4"/>
      <c r="G501" s="4"/>
    </row>
    <row r="502">
      <c r="F502" s="4"/>
      <c r="G502" s="4"/>
    </row>
    <row r="503">
      <c r="F503" s="4"/>
      <c r="G503" s="4"/>
    </row>
    <row r="504">
      <c r="F504" s="4"/>
      <c r="G504" s="4"/>
    </row>
    <row r="505">
      <c r="F505" s="4"/>
      <c r="G505" s="4"/>
    </row>
    <row r="506">
      <c r="F506" s="4"/>
      <c r="G506" s="4"/>
    </row>
    <row r="507">
      <c r="F507" s="4"/>
      <c r="G507" s="4"/>
    </row>
    <row r="508">
      <c r="F508" s="4"/>
      <c r="G508" s="4"/>
    </row>
    <row r="509">
      <c r="F509" s="4"/>
      <c r="G509" s="4"/>
    </row>
    <row r="510">
      <c r="F510" s="4"/>
      <c r="G510" s="4"/>
    </row>
    <row r="511">
      <c r="F511" s="4"/>
      <c r="G511" s="4"/>
    </row>
    <row r="512">
      <c r="F512" s="4"/>
      <c r="G512" s="4"/>
    </row>
    <row r="513">
      <c r="F513" s="4"/>
      <c r="G513" s="4"/>
    </row>
    <row r="514">
      <c r="F514" s="4"/>
      <c r="G514" s="4"/>
    </row>
    <row r="515">
      <c r="F515" s="4"/>
      <c r="G515" s="4"/>
    </row>
    <row r="516">
      <c r="F516" s="4"/>
      <c r="G516" s="4"/>
    </row>
    <row r="517">
      <c r="F517" s="4"/>
      <c r="G517" s="4"/>
    </row>
    <row r="518">
      <c r="F518" s="4"/>
      <c r="G518" s="4"/>
    </row>
    <row r="519">
      <c r="F519" s="4"/>
      <c r="G519" s="4"/>
    </row>
    <row r="520">
      <c r="F520" s="4"/>
      <c r="G520" s="4"/>
    </row>
    <row r="521">
      <c r="F521" s="4"/>
      <c r="G521" s="4"/>
    </row>
    <row r="522">
      <c r="F522" s="4"/>
      <c r="G522" s="4"/>
    </row>
    <row r="523">
      <c r="F523" s="4"/>
      <c r="G523" s="4"/>
    </row>
    <row r="524">
      <c r="F524" s="4"/>
      <c r="G524" s="4"/>
    </row>
    <row r="525">
      <c r="F525" s="4"/>
      <c r="G525" s="4"/>
    </row>
    <row r="526">
      <c r="F526" s="4"/>
      <c r="G526" s="4"/>
    </row>
    <row r="527">
      <c r="F527" s="4"/>
      <c r="G527" s="4"/>
    </row>
    <row r="528">
      <c r="F528" s="4"/>
      <c r="G528" s="4"/>
    </row>
    <row r="529">
      <c r="F529" s="4"/>
      <c r="G529" s="4"/>
    </row>
    <row r="530">
      <c r="F530" s="4"/>
      <c r="G530" s="4"/>
    </row>
    <row r="531">
      <c r="F531" s="4"/>
      <c r="G531" s="4"/>
    </row>
    <row r="532">
      <c r="F532" s="4"/>
      <c r="G532" s="4"/>
    </row>
    <row r="533">
      <c r="F533" s="4"/>
      <c r="G533" s="4"/>
    </row>
    <row r="534">
      <c r="F534" s="4"/>
      <c r="G534" s="4"/>
    </row>
    <row r="535">
      <c r="F535" s="4"/>
      <c r="G535" s="4"/>
    </row>
    <row r="536">
      <c r="F536" s="4"/>
      <c r="G536" s="4"/>
    </row>
    <row r="537">
      <c r="F537" s="4"/>
      <c r="G537" s="4"/>
    </row>
    <row r="538">
      <c r="F538" s="4"/>
      <c r="G538" s="4"/>
    </row>
    <row r="539">
      <c r="F539" s="4"/>
      <c r="G539" s="4"/>
    </row>
    <row r="540">
      <c r="F540" s="4"/>
      <c r="G540" s="4"/>
    </row>
    <row r="541">
      <c r="F541" s="4"/>
      <c r="G541" s="4"/>
    </row>
    <row r="542">
      <c r="F542" s="4"/>
      <c r="G542" s="4"/>
    </row>
    <row r="543">
      <c r="F543" s="4"/>
      <c r="G543" s="4"/>
    </row>
    <row r="544">
      <c r="F544" s="4"/>
      <c r="G544" s="4"/>
    </row>
    <row r="545">
      <c r="F545" s="4"/>
      <c r="G545" s="4"/>
    </row>
    <row r="546">
      <c r="F546" s="4"/>
      <c r="G546" s="4"/>
    </row>
    <row r="547">
      <c r="F547" s="4"/>
      <c r="G547" s="4"/>
    </row>
    <row r="548">
      <c r="F548" s="4"/>
      <c r="G548" s="4"/>
    </row>
    <row r="549">
      <c r="F549" s="4"/>
      <c r="G549" s="4"/>
    </row>
    <row r="550">
      <c r="F550" s="4"/>
      <c r="G550" s="4"/>
    </row>
    <row r="551">
      <c r="F551" s="4"/>
      <c r="G551" s="4"/>
    </row>
    <row r="552">
      <c r="F552" s="4"/>
      <c r="G552" s="4"/>
    </row>
    <row r="553">
      <c r="F553" s="4"/>
      <c r="G553" s="4"/>
    </row>
    <row r="554">
      <c r="F554" s="4"/>
      <c r="G554" s="4"/>
    </row>
    <row r="555">
      <c r="F555" s="4"/>
      <c r="G555" s="4"/>
    </row>
    <row r="556">
      <c r="F556" s="4"/>
      <c r="G556" s="4"/>
    </row>
    <row r="557">
      <c r="F557" s="4"/>
      <c r="G557" s="4"/>
    </row>
    <row r="558">
      <c r="F558" s="4"/>
      <c r="G558" s="4"/>
    </row>
    <row r="559">
      <c r="F559" s="4"/>
      <c r="G559" s="4"/>
    </row>
    <row r="560">
      <c r="F560" s="4"/>
      <c r="G560" s="4"/>
    </row>
    <row r="561">
      <c r="F561" s="4"/>
      <c r="G561" s="4"/>
    </row>
    <row r="562">
      <c r="F562" s="4"/>
      <c r="G562" s="4"/>
    </row>
    <row r="563">
      <c r="F563" s="4"/>
      <c r="G563" s="4"/>
    </row>
    <row r="564">
      <c r="F564" s="4"/>
      <c r="G564" s="4"/>
    </row>
    <row r="565">
      <c r="F565" s="4"/>
      <c r="G565" s="4"/>
    </row>
    <row r="566">
      <c r="F566" s="4"/>
      <c r="G566" s="4"/>
    </row>
    <row r="567">
      <c r="F567" s="4"/>
      <c r="G567" s="4"/>
    </row>
    <row r="568">
      <c r="F568" s="4"/>
      <c r="G568" s="4"/>
    </row>
    <row r="569">
      <c r="F569" s="4"/>
      <c r="G569" s="4"/>
    </row>
    <row r="570">
      <c r="F570" s="4"/>
      <c r="G570" s="4"/>
    </row>
    <row r="571">
      <c r="F571" s="4"/>
      <c r="G571" s="4"/>
    </row>
    <row r="572">
      <c r="F572" s="4"/>
      <c r="G572" s="4"/>
    </row>
    <row r="573">
      <c r="F573" s="4"/>
      <c r="G573" s="4"/>
    </row>
    <row r="574">
      <c r="F574" s="4"/>
      <c r="G574" s="4"/>
    </row>
    <row r="575">
      <c r="F575" s="4"/>
      <c r="G575" s="4"/>
    </row>
    <row r="576">
      <c r="F576" s="4"/>
      <c r="G576" s="4"/>
    </row>
    <row r="577">
      <c r="F577" s="4"/>
      <c r="G577" s="4"/>
    </row>
    <row r="578">
      <c r="F578" s="4"/>
      <c r="G578" s="4"/>
    </row>
    <row r="579">
      <c r="F579" s="4"/>
      <c r="G579" s="4"/>
    </row>
    <row r="580">
      <c r="F580" s="4"/>
      <c r="G580" s="4"/>
    </row>
    <row r="581">
      <c r="F581" s="4"/>
      <c r="G581" s="4"/>
    </row>
    <row r="582">
      <c r="F582" s="4"/>
      <c r="G582" s="4"/>
    </row>
    <row r="583">
      <c r="F583" s="4"/>
      <c r="G583" s="4"/>
    </row>
    <row r="584">
      <c r="F584" s="4"/>
      <c r="G584" s="4"/>
    </row>
    <row r="585">
      <c r="F585" s="4"/>
      <c r="G585" s="4"/>
    </row>
    <row r="586">
      <c r="F586" s="4"/>
      <c r="G586" s="4"/>
    </row>
    <row r="587">
      <c r="F587" s="4"/>
      <c r="G587" s="4"/>
    </row>
    <row r="588">
      <c r="F588" s="4"/>
      <c r="G588" s="4"/>
    </row>
    <row r="589">
      <c r="F589" s="4"/>
      <c r="G589" s="4"/>
    </row>
    <row r="590">
      <c r="F590" s="4"/>
      <c r="G590" s="4"/>
    </row>
    <row r="591">
      <c r="F591" s="4"/>
      <c r="G591" s="4"/>
    </row>
    <row r="592">
      <c r="F592" s="4"/>
      <c r="G592" s="4"/>
    </row>
    <row r="593">
      <c r="F593" s="4"/>
      <c r="G593" s="4"/>
    </row>
    <row r="594">
      <c r="F594" s="4"/>
      <c r="G594" s="4"/>
    </row>
    <row r="595">
      <c r="F595" s="4"/>
      <c r="G595" s="4"/>
    </row>
    <row r="596">
      <c r="F596" s="4"/>
      <c r="G596" s="4"/>
    </row>
    <row r="597">
      <c r="F597" s="4"/>
      <c r="G597" s="4"/>
    </row>
    <row r="598">
      <c r="F598" s="4"/>
      <c r="G598" s="4"/>
    </row>
    <row r="599">
      <c r="F599" s="4"/>
      <c r="G599" s="4"/>
    </row>
    <row r="600">
      <c r="F600" s="4"/>
      <c r="G600" s="4"/>
    </row>
    <row r="601">
      <c r="F601" s="4"/>
      <c r="G601" s="4"/>
    </row>
    <row r="602">
      <c r="F602" s="4"/>
      <c r="G602" s="4"/>
    </row>
    <row r="603">
      <c r="F603" s="4"/>
      <c r="G603" s="4"/>
    </row>
    <row r="604">
      <c r="F604" s="4"/>
      <c r="G604" s="4"/>
    </row>
    <row r="605">
      <c r="F605" s="4"/>
      <c r="G605" s="4"/>
    </row>
    <row r="606">
      <c r="F606" s="4"/>
      <c r="G606" s="4"/>
    </row>
    <row r="607">
      <c r="F607" s="4"/>
      <c r="G607" s="4"/>
    </row>
    <row r="608">
      <c r="F608" s="4"/>
      <c r="G608" s="4"/>
    </row>
    <row r="609">
      <c r="F609" s="4"/>
      <c r="G609" s="4"/>
    </row>
    <row r="610">
      <c r="F610" s="4"/>
      <c r="G610" s="4"/>
    </row>
    <row r="611">
      <c r="F611" s="4"/>
      <c r="G611" s="4"/>
    </row>
    <row r="612">
      <c r="F612" s="4"/>
      <c r="G612" s="4"/>
    </row>
    <row r="613">
      <c r="F613" s="4"/>
      <c r="G613" s="4"/>
    </row>
    <row r="614">
      <c r="F614" s="4"/>
      <c r="G614" s="4"/>
    </row>
    <row r="615">
      <c r="F615" s="4"/>
      <c r="G615" s="4"/>
    </row>
    <row r="616">
      <c r="F616" s="4"/>
      <c r="G616" s="4"/>
    </row>
    <row r="617">
      <c r="F617" s="4"/>
      <c r="G617" s="4"/>
    </row>
    <row r="618">
      <c r="F618" s="4"/>
      <c r="G618" s="4"/>
    </row>
    <row r="619">
      <c r="F619" s="4"/>
      <c r="G619" s="4"/>
    </row>
    <row r="620">
      <c r="F620" s="4"/>
      <c r="G620" s="4"/>
    </row>
    <row r="621">
      <c r="F621" s="4"/>
      <c r="G621" s="4"/>
    </row>
    <row r="622">
      <c r="F622" s="4"/>
      <c r="G622" s="4"/>
    </row>
    <row r="623">
      <c r="F623" s="4"/>
      <c r="G623" s="4"/>
    </row>
    <row r="624">
      <c r="F624" s="4"/>
      <c r="G624" s="4"/>
    </row>
    <row r="625">
      <c r="F625" s="4"/>
      <c r="G625" s="4"/>
    </row>
    <row r="626">
      <c r="F626" s="4"/>
      <c r="G626" s="4"/>
    </row>
    <row r="627">
      <c r="F627" s="4"/>
      <c r="G627" s="4"/>
    </row>
    <row r="628">
      <c r="F628" s="4"/>
      <c r="G628" s="4"/>
    </row>
    <row r="629">
      <c r="F629" s="4"/>
      <c r="G629" s="4"/>
    </row>
    <row r="630">
      <c r="F630" s="4"/>
      <c r="G630" s="4"/>
    </row>
    <row r="631">
      <c r="F631" s="4"/>
      <c r="G631" s="4"/>
    </row>
    <row r="632">
      <c r="F632" s="4"/>
      <c r="G632" s="4"/>
    </row>
    <row r="633">
      <c r="F633" s="4"/>
      <c r="G633" s="4"/>
    </row>
    <row r="634">
      <c r="F634" s="4"/>
      <c r="G634" s="4"/>
    </row>
    <row r="635">
      <c r="F635" s="4"/>
      <c r="G635" s="4"/>
    </row>
    <row r="636">
      <c r="F636" s="4"/>
      <c r="G636" s="4"/>
    </row>
    <row r="637">
      <c r="F637" s="4"/>
      <c r="G637" s="4"/>
    </row>
    <row r="638">
      <c r="F638" s="4"/>
      <c r="G638" s="4"/>
    </row>
    <row r="639">
      <c r="F639" s="4"/>
      <c r="G639" s="4"/>
    </row>
    <row r="640">
      <c r="F640" s="4"/>
      <c r="G640" s="4"/>
    </row>
    <row r="641">
      <c r="F641" s="4"/>
      <c r="G641" s="4"/>
    </row>
    <row r="642">
      <c r="F642" s="4"/>
      <c r="G642" s="4"/>
    </row>
    <row r="643">
      <c r="F643" s="4"/>
      <c r="G643" s="4"/>
    </row>
    <row r="644">
      <c r="F644" s="4"/>
      <c r="G644" s="4"/>
    </row>
    <row r="645">
      <c r="F645" s="4"/>
      <c r="G645" s="4"/>
    </row>
    <row r="646">
      <c r="F646" s="4"/>
      <c r="G646" s="4"/>
    </row>
    <row r="647">
      <c r="F647" s="4"/>
      <c r="G647" s="4"/>
    </row>
    <row r="648">
      <c r="F648" s="4"/>
      <c r="G648" s="4"/>
    </row>
    <row r="649">
      <c r="F649" s="4"/>
      <c r="G649" s="4"/>
    </row>
    <row r="650">
      <c r="F650" s="4"/>
      <c r="G650" s="4"/>
    </row>
    <row r="651">
      <c r="F651" s="4"/>
      <c r="G651" s="4"/>
    </row>
    <row r="652">
      <c r="F652" s="4"/>
      <c r="G652" s="4"/>
    </row>
    <row r="653">
      <c r="F653" s="4"/>
      <c r="G653" s="4"/>
    </row>
    <row r="654">
      <c r="F654" s="4"/>
      <c r="G654" s="4"/>
    </row>
    <row r="655">
      <c r="F655" s="4"/>
      <c r="G655" s="4"/>
    </row>
    <row r="656">
      <c r="F656" s="4"/>
      <c r="G656" s="4"/>
    </row>
    <row r="657">
      <c r="F657" s="4"/>
      <c r="G657" s="4"/>
    </row>
    <row r="658">
      <c r="F658" s="4"/>
      <c r="G658" s="4"/>
    </row>
    <row r="659">
      <c r="F659" s="4"/>
      <c r="G659" s="4"/>
    </row>
    <row r="660">
      <c r="F660" s="4"/>
      <c r="G660" s="4"/>
    </row>
    <row r="661">
      <c r="F661" s="4"/>
      <c r="G661" s="4"/>
    </row>
    <row r="662">
      <c r="F662" s="4"/>
      <c r="G662" s="4"/>
    </row>
    <row r="663">
      <c r="F663" s="4"/>
      <c r="G663" s="4"/>
    </row>
    <row r="664">
      <c r="F664" s="4"/>
      <c r="G664" s="4"/>
    </row>
    <row r="665">
      <c r="F665" s="4"/>
      <c r="G665" s="4"/>
    </row>
    <row r="666">
      <c r="F666" s="4"/>
      <c r="G666" s="4"/>
    </row>
    <row r="667">
      <c r="F667" s="4"/>
      <c r="G667" s="4"/>
    </row>
    <row r="668">
      <c r="F668" s="4"/>
      <c r="G668" s="4"/>
    </row>
    <row r="669">
      <c r="F669" s="4"/>
      <c r="G669" s="4"/>
    </row>
    <row r="670">
      <c r="F670" s="4"/>
      <c r="G670" s="4"/>
    </row>
    <row r="671">
      <c r="F671" s="4"/>
      <c r="G671" s="4"/>
    </row>
    <row r="672">
      <c r="F672" s="4"/>
      <c r="G672" s="4"/>
    </row>
    <row r="673">
      <c r="F673" s="4"/>
      <c r="G673" s="4"/>
    </row>
    <row r="674">
      <c r="F674" s="4"/>
      <c r="G674" s="4"/>
    </row>
    <row r="675">
      <c r="F675" s="4"/>
      <c r="G675" s="4"/>
    </row>
    <row r="676">
      <c r="F676" s="4"/>
      <c r="G676" s="4"/>
    </row>
    <row r="677">
      <c r="F677" s="4"/>
      <c r="G677" s="4"/>
    </row>
    <row r="678">
      <c r="F678" s="4"/>
      <c r="G678" s="4"/>
    </row>
    <row r="679">
      <c r="F679" s="4"/>
      <c r="G679" s="4"/>
    </row>
    <row r="680">
      <c r="F680" s="4"/>
      <c r="G680" s="4"/>
    </row>
    <row r="681">
      <c r="F681" s="4"/>
      <c r="G681" s="4"/>
    </row>
    <row r="682">
      <c r="F682" s="4"/>
      <c r="G682" s="4"/>
    </row>
    <row r="683">
      <c r="F683" s="4"/>
      <c r="G683" s="4"/>
    </row>
    <row r="684">
      <c r="F684" s="4"/>
      <c r="G684" s="4"/>
    </row>
    <row r="685">
      <c r="F685" s="4"/>
      <c r="G685" s="4"/>
    </row>
    <row r="686">
      <c r="F686" s="4"/>
      <c r="G686" s="4"/>
    </row>
    <row r="687">
      <c r="F687" s="4"/>
      <c r="G687" s="4"/>
    </row>
    <row r="688">
      <c r="F688" s="4"/>
      <c r="G688" s="4"/>
    </row>
    <row r="689">
      <c r="F689" s="4"/>
      <c r="G689" s="4"/>
    </row>
    <row r="690">
      <c r="F690" s="4"/>
      <c r="G690" s="4"/>
    </row>
    <row r="691">
      <c r="F691" s="4"/>
      <c r="G691" s="4"/>
    </row>
    <row r="692">
      <c r="F692" s="4"/>
      <c r="G692" s="4"/>
    </row>
    <row r="693">
      <c r="F693" s="4"/>
      <c r="G693" s="4"/>
    </row>
    <row r="694">
      <c r="F694" s="4"/>
      <c r="G694" s="4"/>
    </row>
    <row r="695">
      <c r="F695" s="4"/>
      <c r="G695" s="4"/>
    </row>
    <row r="696">
      <c r="F696" s="4"/>
      <c r="G696" s="4"/>
    </row>
    <row r="697">
      <c r="F697" s="4"/>
      <c r="G697" s="4"/>
    </row>
    <row r="698">
      <c r="F698" s="4"/>
      <c r="G698" s="4"/>
    </row>
    <row r="699">
      <c r="F699" s="4"/>
      <c r="G699" s="4"/>
    </row>
    <row r="700">
      <c r="F700" s="4"/>
      <c r="G700" s="4"/>
    </row>
    <row r="701">
      <c r="F701" s="4"/>
      <c r="G701" s="4"/>
    </row>
    <row r="702">
      <c r="F702" s="4"/>
      <c r="G702" s="4"/>
    </row>
    <row r="703">
      <c r="F703" s="4"/>
      <c r="G703" s="4"/>
    </row>
    <row r="704">
      <c r="F704" s="4"/>
      <c r="G704" s="4"/>
    </row>
    <row r="705">
      <c r="F705" s="4"/>
      <c r="G705" s="4"/>
    </row>
    <row r="706">
      <c r="F706" s="4"/>
      <c r="G706" s="4"/>
    </row>
    <row r="707">
      <c r="F707" s="4"/>
      <c r="G707" s="4"/>
    </row>
    <row r="708">
      <c r="F708" s="4"/>
      <c r="G708" s="4"/>
    </row>
    <row r="709">
      <c r="F709" s="4"/>
      <c r="G709" s="4"/>
    </row>
    <row r="710">
      <c r="F710" s="4"/>
      <c r="G710" s="4"/>
    </row>
    <row r="711">
      <c r="F711" s="4"/>
      <c r="G711" s="4"/>
    </row>
    <row r="712">
      <c r="F712" s="4"/>
      <c r="G712" s="4"/>
    </row>
    <row r="713">
      <c r="F713" s="4"/>
      <c r="G713" s="4"/>
    </row>
    <row r="714">
      <c r="F714" s="4"/>
      <c r="G714" s="4"/>
    </row>
    <row r="715">
      <c r="F715" s="4"/>
      <c r="G715" s="4"/>
    </row>
    <row r="716">
      <c r="F716" s="4"/>
      <c r="G716" s="4"/>
    </row>
    <row r="717">
      <c r="F717" s="4"/>
      <c r="G717" s="4"/>
    </row>
    <row r="718">
      <c r="F718" s="4"/>
      <c r="G718" s="4"/>
    </row>
    <row r="719">
      <c r="F719" s="4"/>
      <c r="G719" s="4"/>
    </row>
    <row r="720">
      <c r="F720" s="4"/>
      <c r="G720" s="4"/>
    </row>
    <row r="721">
      <c r="F721" s="4"/>
      <c r="G721" s="4"/>
    </row>
    <row r="722">
      <c r="F722" s="4"/>
      <c r="G722" s="4"/>
    </row>
    <row r="723">
      <c r="F723" s="4"/>
      <c r="G723" s="4"/>
    </row>
    <row r="724">
      <c r="F724" s="4"/>
      <c r="G724" s="4"/>
    </row>
    <row r="725">
      <c r="F725" s="4"/>
      <c r="G725" s="4"/>
    </row>
    <row r="726">
      <c r="F726" s="4"/>
      <c r="G726" s="4"/>
    </row>
    <row r="727">
      <c r="F727" s="4"/>
      <c r="G727" s="4"/>
    </row>
    <row r="728">
      <c r="F728" s="4"/>
      <c r="G728" s="4"/>
    </row>
    <row r="729">
      <c r="F729" s="4"/>
      <c r="G729" s="4"/>
    </row>
    <row r="730">
      <c r="F730" s="4"/>
      <c r="G730" s="4"/>
    </row>
    <row r="731">
      <c r="F731" s="4"/>
      <c r="G731" s="4"/>
    </row>
    <row r="732">
      <c r="F732" s="4"/>
      <c r="G732" s="4"/>
    </row>
    <row r="733">
      <c r="F733" s="4"/>
      <c r="G733" s="4"/>
    </row>
    <row r="734">
      <c r="F734" s="4"/>
      <c r="G734" s="4"/>
    </row>
    <row r="735">
      <c r="F735" s="4"/>
      <c r="G735" s="4"/>
    </row>
    <row r="736">
      <c r="F736" s="4"/>
      <c r="G736" s="4"/>
    </row>
    <row r="737">
      <c r="F737" s="4"/>
      <c r="G737" s="4"/>
    </row>
    <row r="738">
      <c r="F738" s="4"/>
      <c r="G738" s="4"/>
    </row>
    <row r="739">
      <c r="F739" s="4"/>
      <c r="G739" s="4"/>
    </row>
    <row r="740">
      <c r="F740" s="4"/>
      <c r="G740" s="4"/>
    </row>
    <row r="741">
      <c r="F741" s="4"/>
      <c r="G741" s="4"/>
    </row>
    <row r="742">
      <c r="F742" s="4"/>
      <c r="G742" s="4"/>
    </row>
    <row r="743">
      <c r="F743" s="4"/>
      <c r="G743" s="4"/>
    </row>
    <row r="744">
      <c r="F744" s="4"/>
      <c r="G744" s="4"/>
    </row>
    <row r="745">
      <c r="F745" s="4"/>
      <c r="G745" s="4"/>
    </row>
    <row r="746">
      <c r="F746" s="4"/>
      <c r="G746" s="4"/>
    </row>
    <row r="747">
      <c r="F747" s="4"/>
      <c r="G747" s="4"/>
    </row>
    <row r="748">
      <c r="F748" s="4"/>
      <c r="G748" s="4"/>
    </row>
    <row r="749">
      <c r="F749" s="4"/>
      <c r="G749" s="4"/>
    </row>
    <row r="750">
      <c r="F750" s="4"/>
      <c r="G750" s="4"/>
    </row>
    <row r="751">
      <c r="F751" s="4"/>
      <c r="G751" s="4"/>
    </row>
    <row r="752">
      <c r="F752" s="4"/>
      <c r="G752" s="4"/>
    </row>
    <row r="753">
      <c r="F753" s="4"/>
      <c r="G753" s="4"/>
    </row>
    <row r="754">
      <c r="F754" s="4"/>
      <c r="G754" s="4"/>
    </row>
    <row r="755">
      <c r="F755" s="4"/>
      <c r="G755" s="4"/>
    </row>
    <row r="756">
      <c r="F756" s="4"/>
      <c r="G756" s="4"/>
    </row>
    <row r="757">
      <c r="F757" s="4"/>
      <c r="G757" s="4"/>
    </row>
    <row r="758">
      <c r="F758" s="4"/>
      <c r="G758" s="4"/>
    </row>
    <row r="759">
      <c r="F759" s="4"/>
      <c r="G759" s="4"/>
    </row>
    <row r="760">
      <c r="F760" s="4"/>
      <c r="G760" s="4"/>
    </row>
    <row r="761">
      <c r="F761" s="4"/>
      <c r="G761" s="4"/>
    </row>
    <row r="762">
      <c r="F762" s="4"/>
      <c r="G762" s="4"/>
    </row>
    <row r="763">
      <c r="F763" s="4"/>
      <c r="G763" s="4"/>
    </row>
    <row r="764">
      <c r="F764" s="4"/>
      <c r="G764" s="4"/>
    </row>
    <row r="765">
      <c r="F765" s="4"/>
      <c r="G765" s="4"/>
    </row>
    <row r="766">
      <c r="F766" s="4"/>
      <c r="G766" s="4"/>
    </row>
    <row r="767">
      <c r="F767" s="4"/>
      <c r="G767" s="4"/>
    </row>
    <row r="768">
      <c r="F768" s="4"/>
      <c r="G768" s="4"/>
    </row>
    <row r="769">
      <c r="F769" s="4"/>
      <c r="G769" s="4"/>
    </row>
    <row r="770">
      <c r="F770" s="4"/>
      <c r="G770" s="4"/>
    </row>
    <row r="771">
      <c r="F771" s="4"/>
      <c r="G771" s="4"/>
    </row>
    <row r="772">
      <c r="F772" s="4"/>
      <c r="G772" s="4"/>
    </row>
    <row r="773">
      <c r="F773" s="4"/>
      <c r="G773" s="4"/>
    </row>
    <row r="774">
      <c r="F774" s="4"/>
      <c r="G774" s="4"/>
    </row>
    <row r="775">
      <c r="F775" s="4"/>
      <c r="G775" s="4"/>
    </row>
    <row r="776">
      <c r="F776" s="4"/>
      <c r="G776" s="4"/>
    </row>
    <row r="777">
      <c r="F777" s="4"/>
      <c r="G777" s="4"/>
    </row>
    <row r="778">
      <c r="F778" s="4"/>
      <c r="G778" s="4"/>
    </row>
    <row r="779">
      <c r="F779" s="4"/>
      <c r="G779" s="4"/>
    </row>
    <row r="780">
      <c r="F780" s="4"/>
      <c r="G780" s="4"/>
    </row>
    <row r="781">
      <c r="F781" s="4"/>
      <c r="G781" s="4"/>
    </row>
    <row r="782">
      <c r="F782" s="4"/>
      <c r="G782" s="4"/>
    </row>
    <row r="783">
      <c r="F783" s="4"/>
      <c r="G783" s="4"/>
    </row>
    <row r="784">
      <c r="F784" s="4"/>
      <c r="G784" s="4"/>
    </row>
    <row r="785">
      <c r="F785" s="4"/>
      <c r="G785" s="4"/>
    </row>
    <row r="786">
      <c r="F786" s="4"/>
      <c r="G786" s="4"/>
    </row>
    <row r="787">
      <c r="F787" s="4"/>
      <c r="G787" s="4"/>
    </row>
    <row r="788">
      <c r="F788" s="4"/>
      <c r="G788" s="4"/>
    </row>
    <row r="789">
      <c r="F789" s="4"/>
      <c r="G789" s="4"/>
    </row>
    <row r="790">
      <c r="F790" s="4"/>
      <c r="G790" s="4"/>
    </row>
    <row r="791">
      <c r="F791" s="4"/>
      <c r="G791" s="4"/>
    </row>
    <row r="792">
      <c r="F792" s="4"/>
      <c r="G792" s="4"/>
    </row>
    <row r="793">
      <c r="F793" s="4"/>
      <c r="G793" s="4"/>
    </row>
    <row r="794">
      <c r="F794" s="4"/>
      <c r="G794" s="4"/>
    </row>
    <row r="795">
      <c r="F795" s="4"/>
      <c r="G795" s="4"/>
    </row>
    <row r="796">
      <c r="F796" s="4"/>
      <c r="G796" s="4"/>
    </row>
    <row r="797">
      <c r="F797" s="4"/>
      <c r="G797" s="4"/>
    </row>
    <row r="798">
      <c r="F798" s="4"/>
      <c r="G798" s="4"/>
    </row>
    <row r="799">
      <c r="F799" s="4"/>
      <c r="G799" s="4"/>
    </row>
    <row r="800">
      <c r="F800" s="4"/>
      <c r="G800" s="4"/>
    </row>
    <row r="801">
      <c r="F801" s="4"/>
      <c r="G801" s="4"/>
    </row>
    <row r="802">
      <c r="F802" s="4"/>
      <c r="G802" s="4"/>
    </row>
    <row r="803">
      <c r="F803" s="4"/>
      <c r="G803" s="4"/>
    </row>
    <row r="804">
      <c r="F804" s="4"/>
      <c r="G804" s="4"/>
    </row>
    <row r="805">
      <c r="F805" s="4"/>
      <c r="G805" s="4"/>
    </row>
    <row r="806">
      <c r="F806" s="4"/>
      <c r="G806" s="4"/>
    </row>
    <row r="807">
      <c r="F807" s="4"/>
      <c r="G807" s="4"/>
    </row>
    <row r="808">
      <c r="F808" s="4"/>
      <c r="G808" s="4"/>
    </row>
    <row r="809">
      <c r="F809" s="4"/>
      <c r="G809" s="4"/>
    </row>
    <row r="810">
      <c r="F810" s="4"/>
      <c r="G810" s="4"/>
    </row>
    <row r="811">
      <c r="F811" s="4"/>
      <c r="G811" s="4"/>
    </row>
    <row r="812">
      <c r="F812" s="4"/>
      <c r="G812" s="4"/>
    </row>
    <row r="813">
      <c r="F813" s="4"/>
      <c r="G813" s="4"/>
    </row>
    <row r="814">
      <c r="F814" s="4"/>
      <c r="G814" s="4"/>
    </row>
    <row r="815">
      <c r="F815" s="4"/>
      <c r="G815" s="4"/>
    </row>
    <row r="816">
      <c r="F816" s="4"/>
      <c r="G816" s="4"/>
    </row>
    <row r="817">
      <c r="F817" s="4"/>
      <c r="G817" s="4"/>
    </row>
    <row r="818">
      <c r="F818" s="4"/>
      <c r="G818" s="4"/>
    </row>
    <row r="819">
      <c r="F819" s="4"/>
      <c r="G819" s="4"/>
    </row>
    <row r="820">
      <c r="F820" s="4"/>
      <c r="G820" s="4"/>
    </row>
    <row r="821">
      <c r="F821" s="4"/>
      <c r="G821" s="4"/>
    </row>
    <row r="822">
      <c r="F822" s="4"/>
      <c r="G822" s="4"/>
    </row>
    <row r="823">
      <c r="F823" s="4"/>
      <c r="G823" s="4"/>
    </row>
    <row r="824">
      <c r="F824" s="4"/>
      <c r="G824" s="4"/>
    </row>
    <row r="825">
      <c r="F825" s="4"/>
      <c r="G825" s="4"/>
    </row>
    <row r="826">
      <c r="F826" s="4"/>
      <c r="G826" s="4"/>
    </row>
    <row r="827">
      <c r="F827" s="4"/>
      <c r="G827" s="4"/>
    </row>
    <row r="828">
      <c r="F828" s="4"/>
      <c r="G828" s="4"/>
    </row>
    <row r="829">
      <c r="F829" s="4"/>
      <c r="G829" s="4"/>
    </row>
    <row r="830">
      <c r="F830" s="4"/>
      <c r="G830" s="4"/>
    </row>
    <row r="831">
      <c r="F831" s="4"/>
      <c r="G831" s="4"/>
    </row>
    <row r="832">
      <c r="F832" s="4"/>
      <c r="G832" s="4"/>
    </row>
    <row r="833">
      <c r="F833" s="4"/>
      <c r="G833" s="4"/>
    </row>
    <row r="834">
      <c r="F834" s="4"/>
      <c r="G834" s="4"/>
    </row>
    <row r="835">
      <c r="F835" s="4"/>
      <c r="G835" s="4"/>
    </row>
    <row r="836">
      <c r="F836" s="4"/>
      <c r="G836" s="4"/>
    </row>
    <row r="837">
      <c r="F837" s="4"/>
      <c r="G837" s="4"/>
    </row>
    <row r="838">
      <c r="F838" s="4"/>
      <c r="G838" s="4"/>
    </row>
    <row r="839">
      <c r="F839" s="4"/>
      <c r="G839" s="4"/>
    </row>
    <row r="840">
      <c r="F840" s="4"/>
      <c r="G840" s="4"/>
    </row>
    <row r="841">
      <c r="F841" s="4"/>
      <c r="G841" s="4"/>
    </row>
    <row r="842">
      <c r="F842" s="4"/>
      <c r="G842" s="4"/>
    </row>
    <row r="843">
      <c r="F843" s="4"/>
      <c r="G843" s="4"/>
    </row>
    <row r="844">
      <c r="F844" s="4"/>
      <c r="G844" s="4"/>
    </row>
    <row r="845">
      <c r="F845" s="4"/>
      <c r="G845" s="4"/>
    </row>
    <row r="846">
      <c r="F846" s="4"/>
      <c r="G846" s="4"/>
    </row>
    <row r="847">
      <c r="F847" s="4"/>
      <c r="G847" s="4"/>
    </row>
    <row r="848">
      <c r="F848" s="4"/>
      <c r="G848" s="4"/>
    </row>
    <row r="849">
      <c r="F849" s="4"/>
      <c r="G849" s="4"/>
    </row>
    <row r="850">
      <c r="F850" s="4"/>
      <c r="G850" s="4"/>
    </row>
    <row r="851">
      <c r="F851" s="4"/>
      <c r="G851" s="4"/>
    </row>
    <row r="852">
      <c r="F852" s="4"/>
      <c r="G852" s="4"/>
    </row>
    <row r="853">
      <c r="F853" s="4"/>
      <c r="G853" s="4"/>
    </row>
    <row r="854">
      <c r="F854" s="4"/>
      <c r="G854" s="4"/>
    </row>
    <row r="855">
      <c r="F855" s="4"/>
      <c r="G855" s="4"/>
    </row>
    <row r="856">
      <c r="F856" s="4"/>
      <c r="G856" s="4"/>
    </row>
    <row r="857">
      <c r="F857" s="4"/>
      <c r="G857" s="4"/>
    </row>
    <row r="858">
      <c r="F858" s="4"/>
      <c r="G858" s="4"/>
    </row>
    <row r="859">
      <c r="F859" s="4"/>
      <c r="G859" s="4"/>
    </row>
    <row r="860">
      <c r="F860" s="4"/>
      <c r="G860" s="4"/>
    </row>
    <row r="861">
      <c r="F861" s="4"/>
      <c r="G861" s="4"/>
    </row>
    <row r="862">
      <c r="F862" s="4"/>
      <c r="G862" s="4"/>
    </row>
    <row r="863">
      <c r="F863" s="4"/>
      <c r="G863" s="4"/>
    </row>
    <row r="864">
      <c r="F864" s="4"/>
      <c r="G864" s="4"/>
    </row>
    <row r="865">
      <c r="F865" s="4"/>
      <c r="G865" s="4"/>
    </row>
    <row r="866">
      <c r="F866" s="4"/>
      <c r="G866" s="4"/>
    </row>
    <row r="867">
      <c r="F867" s="4"/>
      <c r="G867" s="4"/>
    </row>
    <row r="868">
      <c r="F868" s="4"/>
      <c r="G868" s="4"/>
    </row>
    <row r="869">
      <c r="F869" s="4"/>
      <c r="G869" s="4"/>
    </row>
    <row r="870">
      <c r="F870" s="4"/>
      <c r="G870" s="4"/>
    </row>
    <row r="871">
      <c r="F871" s="4"/>
      <c r="G871" s="4"/>
    </row>
    <row r="872">
      <c r="F872" s="4"/>
      <c r="G872" s="4"/>
    </row>
    <row r="873">
      <c r="F873" s="4"/>
      <c r="G873" s="4"/>
    </row>
    <row r="874">
      <c r="F874" s="4"/>
      <c r="G874" s="4"/>
    </row>
    <row r="875">
      <c r="F875" s="4"/>
      <c r="G875" s="4"/>
    </row>
    <row r="876">
      <c r="F876" s="4"/>
      <c r="G876" s="4"/>
    </row>
    <row r="877">
      <c r="F877" s="4"/>
      <c r="G877" s="4"/>
    </row>
    <row r="878">
      <c r="F878" s="4"/>
      <c r="G878" s="4"/>
    </row>
    <row r="879">
      <c r="F879" s="4"/>
      <c r="G879" s="4"/>
    </row>
    <row r="880">
      <c r="F880" s="4"/>
      <c r="G880" s="4"/>
    </row>
    <row r="881">
      <c r="F881" s="4"/>
      <c r="G881" s="4"/>
    </row>
    <row r="882">
      <c r="F882" s="4"/>
      <c r="G882" s="4"/>
    </row>
    <row r="883">
      <c r="F883" s="4"/>
      <c r="G883" s="4"/>
    </row>
    <row r="884">
      <c r="F884" s="4"/>
      <c r="G884" s="4"/>
    </row>
    <row r="885">
      <c r="F885" s="4"/>
      <c r="G885" s="4"/>
    </row>
    <row r="886">
      <c r="F886" s="4"/>
      <c r="G886" s="4"/>
    </row>
    <row r="887">
      <c r="F887" s="4"/>
      <c r="G887" s="4"/>
    </row>
    <row r="888">
      <c r="F888" s="4"/>
      <c r="G888" s="4"/>
    </row>
    <row r="889">
      <c r="F889" s="4"/>
      <c r="G889" s="4"/>
    </row>
    <row r="890">
      <c r="F890" s="4"/>
      <c r="G890" s="4"/>
    </row>
    <row r="891">
      <c r="F891" s="4"/>
      <c r="G891" s="4"/>
    </row>
    <row r="892">
      <c r="F892" s="4"/>
      <c r="G892" s="4"/>
    </row>
    <row r="893">
      <c r="F893" s="4"/>
      <c r="G893" s="4"/>
    </row>
    <row r="894">
      <c r="F894" s="4"/>
      <c r="G894" s="4"/>
    </row>
    <row r="895">
      <c r="F895" s="4"/>
      <c r="G895" s="4"/>
    </row>
    <row r="896">
      <c r="F896" s="4"/>
      <c r="G896" s="4"/>
    </row>
    <row r="897">
      <c r="F897" s="4"/>
      <c r="G897" s="4"/>
    </row>
    <row r="898">
      <c r="F898" s="4"/>
      <c r="G898" s="4"/>
    </row>
    <row r="899">
      <c r="F899" s="4"/>
      <c r="G899" s="4"/>
    </row>
    <row r="900">
      <c r="F900" s="4"/>
      <c r="G900" s="4"/>
    </row>
    <row r="901">
      <c r="F901" s="4"/>
      <c r="G901" s="4"/>
    </row>
    <row r="902">
      <c r="F902" s="4"/>
      <c r="G902" s="4"/>
    </row>
    <row r="903">
      <c r="F903" s="4"/>
      <c r="G903" s="4"/>
    </row>
    <row r="904">
      <c r="F904" s="4"/>
      <c r="G904" s="4"/>
    </row>
    <row r="905">
      <c r="F905" s="4"/>
      <c r="G905" s="4"/>
    </row>
    <row r="906">
      <c r="F906" s="4"/>
      <c r="G906" s="4"/>
    </row>
    <row r="907">
      <c r="F907" s="4"/>
      <c r="G907" s="4"/>
    </row>
    <row r="908">
      <c r="F908" s="4"/>
      <c r="G908" s="4"/>
    </row>
    <row r="909">
      <c r="F909" s="4"/>
      <c r="G909" s="4"/>
    </row>
    <row r="910">
      <c r="F910" s="4"/>
      <c r="G910" s="4"/>
    </row>
    <row r="911">
      <c r="F911" s="4"/>
      <c r="G911" s="4"/>
    </row>
    <row r="912">
      <c r="F912" s="4"/>
      <c r="G912" s="4"/>
    </row>
    <row r="913">
      <c r="F913" s="4"/>
      <c r="G913" s="4"/>
    </row>
    <row r="914">
      <c r="F914" s="4"/>
      <c r="G914" s="4"/>
    </row>
    <row r="915">
      <c r="F915" s="4"/>
      <c r="G915" s="4"/>
    </row>
    <row r="916">
      <c r="F916" s="4"/>
      <c r="G916" s="4"/>
    </row>
    <row r="917">
      <c r="F917" s="4"/>
      <c r="G917" s="4"/>
    </row>
    <row r="918">
      <c r="F918" s="4"/>
      <c r="G918" s="4"/>
    </row>
    <row r="919">
      <c r="F919" s="4"/>
      <c r="G919" s="4"/>
    </row>
    <row r="920">
      <c r="F920" s="4"/>
      <c r="G920" s="4"/>
    </row>
    <row r="921">
      <c r="F921" s="4"/>
      <c r="G921" s="4"/>
    </row>
    <row r="922">
      <c r="F922" s="4"/>
      <c r="G922" s="4"/>
    </row>
    <row r="923">
      <c r="F923" s="4"/>
      <c r="G923" s="4"/>
    </row>
    <row r="924">
      <c r="F924" s="4"/>
      <c r="G924" s="4"/>
    </row>
    <row r="925">
      <c r="F925" s="4"/>
      <c r="G925" s="4"/>
    </row>
    <row r="926">
      <c r="F926" s="4"/>
      <c r="G926" s="4"/>
    </row>
    <row r="927">
      <c r="F927" s="4"/>
      <c r="G927" s="4"/>
    </row>
    <row r="928">
      <c r="F928" s="4"/>
      <c r="G928" s="4"/>
    </row>
    <row r="929">
      <c r="F929" s="4"/>
      <c r="G929" s="4"/>
    </row>
    <row r="930">
      <c r="F930" s="4"/>
      <c r="G930" s="4"/>
    </row>
    <row r="931">
      <c r="F931" s="4"/>
      <c r="G931" s="4"/>
    </row>
    <row r="932">
      <c r="F932" s="4"/>
      <c r="G932" s="4"/>
    </row>
    <row r="933">
      <c r="F933" s="4"/>
      <c r="G933" s="4"/>
    </row>
    <row r="934">
      <c r="F934" s="4"/>
      <c r="G934" s="4"/>
    </row>
    <row r="935">
      <c r="F935" s="4"/>
      <c r="G935" s="4"/>
    </row>
    <row r="936">
      <c r="F936" s="4"/>
      <c r="G936" s="4"/>
    </row>
    <row r="937">
      <c r="F937" s="4"/>
      <c r="G937" s="4"/>
    </row>
    <row r="938">
      <c r="F938" s="4"/>
      <c r="G938" s="4"/>
    </row>
    <row r="939">
      <c r="F939" s="4"/>
      <c r="G939" s="4"/>
    </row>
    <row r="940">
      <c r="F940" s="4"/>
      <c r="G940" s="4"/>
    </row>
    <row r="941">
      <c r="F941" s="4"/>
      <c r="G941" s="4"/>
    </row>
    <row r="942">
      <c r="F942" s="4"/>
      <c r="G942" s="4"/>
    </row>
    <row r="943">
      <c r="F943" s="4"/>
      <c r="G943" s="4"/>
    </row>
    <row r="944">
      <c r="F944" s="4"/>
      <c r="G944" s="4"/>
    </row>
    <row r="945">
      <c r="F945" s="4"/>
      <c r="G945" s="4"/>
    </row>
    <row r="946">
      <c r="F946" s="4"/>
      <c r="G946" s="4"/>
    </row>
    <row r="947">
      <c r="F947" s="4"/>
      <c r="G947" s="4"/>
    </row>
    <row r="948">
      <c r="F948" s="4"/>
      <c r="G948" s="4"/>
    </row>
    <row r="949">
      <c r="F949" s="4"/>
      <c r="G949" s="4"/>
    </row>
    <row r="950">
      <c r="F950" s="4"/>
      <c r="G950" s="4"/>
    </row>
    <row r="951">
      <c r="F951" s="4"/>
      <c r="G951" s="4"/>
    </row>
    <row r="952">
      <c r="F952" s="4"/>
      <c r="G952" s="4"/>
    </row>
    <row r="953">
      <c r="F953" s="4"/>
      <c r="G953" s="4"/>
    </row>
    <row r="954">
      <c r="F954" s="4"/>
      <c r="G954" s="4"/>
    </row>
    <row r="955">
      <c r="F955" s="4"/>
      <c r="G955" s="4"/>
    </row>
    <row r="956">
      <c r="F956" s="4"/>
      <c r="G956" s="4"/>
    </row>
    <row r="957">
      <c r="F957" s="4"/>
      <c r="G957" s="4"/>
    </row>
    <row r="958">
      <c r="F958" s="4"/>
      <c r="G958" s="4"/>
    </row>
    <row r="959">
      <c r="F959" s="4"/>
      <c r="G959" s="4"/>
    </row>
    <row r="960">
      <c r="F960" s="4"/>
      <c r="G960" s="4"/>
    </row>
    <row r="961">
      <c r="F961" s="4"/>
      <c r="G961" s="4"/>
    </row>
    <row r="962">
      <c r="F962" s="4"/>
      <c r="G962" s="4"/>
    </row>
    <row r="963">
      <c r="F963" s="4"/>
      <c r="G963" s="4"/>
    </row>
    <row r="964">
      <c r="F964" s="4"/>
      <c r="G964" s="4"/>
    </row>
    <row r="965">
      <c r="F965" s="4"/>
      <c r="G965" s="4"/>
    </row>
    <row r="966">
      <c r="F966" s="4"/>
      <c r="G966" s="4"/>
    </row>
    <row r="967">
      <c r="F967" s="4"/>
      <c r="G967" s="4"/>
    </row>
    <row r="968">
      <c r="F968" s="4"/>
      <c r="G968" s="4"/>
    </row>
    <row r="969">
      <c r="F969" s="4"/>
      <c r="G969" s="4"/>
    </row>
    <row r="970">
      <c r="F970" s="4"/>
      <c r="G970" s="4"/>
    </row>
    <row r="971">
      <c r="F971" s="4"/>
      <c r="G971" s="4"/>
    </row>
    <row r="972">
      <c r="F972" s="4"/>
      <c r="G972" s="4"/>
    </row>
    <row r="973">
      <c r="F973" s="4"/>
      <c r="G973" s="4"/>
    </row>
    <row r="974">
      <c r="F974" s="4"/>
      <c r="G974" s="4"/>
    </row>
    <row r="975">
      <c r="F975" s="4"/>
      <c r="G975" s="4"/>
    </row>
    <row r="976">
      <c r="F976" s="4"/>
      <c r="G976" s="4"/>
    </row>
    <row r="977">
      <c r="F977" s="4"/>
      <c r="G977" s="4"/>
    </row>
    <row r="978">
      <c r="F978" s="4"/>
      <c r="G978" s="4"/>
    </row>
    <row r="979">
      <c r="F979" s="4"/>
      <c r="G979" s="4"/>
    </row>
  </sheetData>
  <hyperlinks>
    <hyperlink r:id="rId1" ref="A8"/>
    <hyperlink r:id="rId2" ref="A36"/>
    <hyperlink r:id="rId3" ref="A37"/>
    <hyperlink r:id="rId4" ref="A41"/>
  </hyperlinks>
  <drawing r:id="rId5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57"/>
    <col customWidth="1" min="15" max="15" width="20.0"/>
  </cols>
  <sheetData>
    <row r="1">
      <c r="A1" s="26"/>
      <c r="B1" s="107" t="s">
        <v>587</v>
      </c>
    </row>
    <row r="2">
      <c r="A2" s="26" t="s">
        <v>924</v>
      </c>
      <c r="B2" s="106">
        <v>1.0</v>
      </c>
      <c r="C2" s="106">
        <v>2.0</v>
      </c>
      <c r="D2" s="106">
        <v>3.0</v>
      </c>
      <c r="E2" s="106">
        <v>4.0</v>
      </c>
      <c r="F2" s="106">
        <v>5.0</v>
      </c>
      <c r="G2" s="106">
        <v>6.0</v>
      </c>
      <c r="H2" s="106">
        <v>7.0</v>
      </c>
      <c r="I2" s="106">
        <v>8.0</v>
      </c>
      <c r="J2" s="106">
        <v>9.0</v>
      </c>
      <c r="K2" s="106">
        <v>10.0</v>
      </c>
      <c r="L2" s="106">
        <v>11.0</v>
      </c>
      <c r="M2" s="106">
        <v>12.0</v>
      </c>
      <c r="N2" s="106">
        <v>13.0</v>
      </c>
      <c r="O2" s="106">
        <v>14.0</v>
      </c>
      <c r="P2" s="106">
        <v>15.0</v>
      </c>
      <c r="Q2" s="106">
        <v>16.0</v>
      </c>
      <c r="R2" s="106">
        <v>17.0</v>
      </c>
      <c r="S2" s="106">
        <v>18.0</v>
      </c>
      <c r="T2" s="106">
        <v>19.0</v>
      </c>
      <c r="U2" s="106">
        <v>20.0</v>
      </c>
      <c r="V2" s="106"/>
      <c r="W2" s="106"/>
    </row>
    <row r="3">
      <c r="A3" s="5">
        <v>0.226</v>
      </c>
      <c r="B3" s="128">
        <v>13.54</v>
      </c>
      <c r="C3" s="73">
        <v>14.01</v>
      </c>
      <c r="D3" s="73">
        <v>14.96</v>
      </c>
      <c r="E3" s="73">
        <v>14.49</v>
      </c>
      <c r="F3" s="73">
        <v>14.49</v>
      </c>
      <c r="G3" s="73">
        <v>14.49</v>
      </c>
      <c r="H3" s="73">
        <v>13.78</v>
      </c>
      <c r="I3" s="73">
        <v>14.73</v>
      </c>
      <c r="J3" s="73">
        <v>15.44</v>
      </c>
      <c r="K3" s="129">
        <v>14.49</v>
      </c>
      <c r="L3" s="73">
        <v>14.49</v>
      </c>
      <c r="M3" s="73">
        <v>17.34</v>
      </c>
      <c r="N3" s="73">
        <v>18.76</v>
      </c>
      <c r="O3" s="73">
        <v>16.39</v>
      </c>
      <c r="P3" s="73">
        <v>13.78</v>
      </c>
      <c r="Q3" s="73">
        <v>13.78</v>
      </c>
      <c r="R3" s="73">
        <v>16.39</v>
      </c>
      <c r="S3" s="73">
        <v>16.39</v>
      </c>
      <c r="T3" s="73">
        <v>14.49</v>
      </c>
      <c r="U3" s="73">
        <v>15.44</v>
      </c>
    </row>
    <row r="4">
      <c r="A4" s="5">
        <v>0.9</v>
      </c>
      <c r="B4" s="70">
        <v>20.19</v>
      </c>
      <c r="C4" s="70">
        <v>20.66</v>
      </c>
      <c r="D4" s="70">
        <v>27.31</v>
      </c>
      <c r="E4" s="70">
        <v>25.65</v>
      </c>
      <c r="F4" s="70">
        <v>24.23</v>
      </c>
      <c r="G4" s="70">
        <v>25.18</v>
      </c>
      <c r="H4" s="70">
        <v>23.28</v>
      </c>
      <c r="I4" s="70">
        <v>24.23</v>
      </c>
      <c r="J4" s="70">
        <v>26.84</v>
      </c>
      <c r="K4" s="130">
        <v>24.23</v>
      </c>
      <c r="L4" s="70">
        <v>24.23</v>
      </c>
      <c r="M4" s="70">
        <v>28.26</v>
      </c>
      <c r="N4" s="70">
        <v>28.74</v>
      </c>
      <c r="O4" s="70">
        <v>26.36</v>
      </c>
      <c r="P4" s="70">
        <v>23.28</v>
      </c>
      <c r="Q4" s="70">
        <v>23.28</v>
      </c>
      <c r="R4" s="70">
        <v>26.36</v>
      </c>
      <c r="S4" s="70">
        <v>26.36</v>
      </c>
      <c r="T4" s="70">
        <v>24.23</v>
      </c>
      <c r="U4" s="70">
        <v>24.7</v>
      </c>
    </row>
    <row r="5">
      <c r="A5" s="5">
        <v>1.36</v>
      </c>
      <c r="B5" s="71">
        <v>31.35</v>
      </c>
      <c r="C5" s="70">
        <v>31.83</v>
      </c>
      <c r="D5" s="70">
        <v>43.23</v>
      </c>
      <c r="E5" s="70">
        <v>42.28</v>
      </c>
      <c r="F5" s="70">
        <v>39.43</v>
      </c>
      <c r="G5" s="70">
        <v>40.38</v>
      </c>
      <c r="H5" s="70">
        <v>38.0</v>
      </c>
      <c r="I5" s="70">
        <v>38.95</v>
      </c>
      <c r="J5" s="70">
        <v>43.46</v>
      </c>
      <c r="K5" s="131">
        <v>39.43</v>
      </c>
      <c r="L5" s="70">
        <v>39.43</v>
      </c>
      <c r="M5" s="70">
        <v>45.6</v>
      </c>
      <c r="N5" s="70">
        <v>44.18</v>
      </c>
      <c r="O5" s="70">
        <v>41.8</v>
      </c>
      <c r="P5" s="70">
        <v>38.0</v>
      </c>
      <c r="Q5" s="70">
        <v>38.0</v>
      </c>
      <c r="R5" s="70">
        <v>41.8</v>
      </c>
      <c r="S5" s="70">
        <v>41.8</v>
      </c>
      <c r="T5" s="70">
        <v>39.43</v>
      </c>
      <c r="U5" s="70">
        <v>39.43</v>
      </c>
    </row>
    <row r="6">
      <c r="A6" s="5">
        <v>1.81</v>
      </c>
      <c r="B6" s="98">
        <v>42.51</v>
      </c>
      <c r="C6" s="72">
        <v>42.99</v>
      </c>
      <c r="D6" s="72">
        <v>59.14</v>
      </c>
      <c r="E6" s="72">
        <v>58.9</v>
      </c>
      <c r="F6" s="72">
        <v>54.63</v>
      </c>
      <c r="G6" s="72">
        <v>55.58</v>
      </c>
      <c r="H6" s="72">
        <v>52.73</v>
      </c>
      <c r="I6" s="72">
        <v>53.68</v>
      </c>
      <c r="J6" s="72">
        <v>60.09</v>
      </c>
      <c r="K6" s="131">
        <v>54.63</v>
      </c>
      <c r="L6" s="70">
        <v>54.63</v>
      </c>
      <c r="M6" s="70">
        <v>62.94</v>
      </c>
      <c r="N6" s="70">
        <v>59.61</v>
      </c>
      <c r="O6" s="70">
        <v>57.24</v>
      </c>
      <c r="P6" s="70">
        <v>52.73</v>
      </c>
      <c r="Q6" s="70">
        <v>52.73</v>
      </c>
      <c r="R6" s="70">
        <v>57.24</v>
      </c>
      <c r="S6" s="70">
        <v>57.24</v>
      </c>
      <c r="T6" s="70">
        <v>54.63</v>
      </c>
      <c r="U6" s="70">
        <v>54.15</v>
      </c>
    </row>
    <row r="11">
      <c r="B11" s="26" t="s">
        <v>591</v>
      </c>
      <c r="D11" s="24" t="s">
        <v>925</v>
      </c>
    </row>
    <row r="12">
      <c r="A12" s="26" t="s">
        <v>926</v>
      </c>
      <c r="B12" s="26">
        <v>24.0</v>
      </c>
      <c r="D12" s="132">
        <f t="array" ref="D12:W12">if(and('Calculator Georgia'!J19&lt;=B12,('Calculator Georgia'!J19+'Calculator Georgia'!J20+'Calculator Georgia'!J21)&lt;=B13,'Calculator Georgia'!J24&lt;=64),index(B3:U6,'Calculator Georgia'!J25,'Calculator Georgia'!J26),False)</f>
        <v>13.54</v>
      </c>
      <c r="E12" s="99">
        <v>14.01</v>
      </c>
      <c r="F12" s="99">
        <v>14.96</v>
      </c>
      <c r="G12" s="99">
        <v>14.49</v>
      </c>
      <c r="H12" s="99">
        <v>14.49</v>
      </c>
      <c r="I12" s="99">
        <v>14.49</v>
      </c>
      <c r="J12" s="99">
        <v>13.78</v>
      </c>
      <c r="K12" s="99">
        <v>14.73</v>
      </c>
      <c r="L12" s="99">
        <v>15.44</v>
      </c>
      <c r="M12" s="99">
        <v>14.49</v>
      </c>
      <c r="N12" s="99">
        <v>14.49</v>
      </c>
      <c r="O12" s="99">
        <v>17.34</v>
      </c>
      <c r="P12" s="99">
        <v>18.76</v>
      </c>
      <c r="Q12" s="99">
        <v>16.39</v>
      </c>
      <c r="R12" s="99">
        <v>13.78</v>
      </c>
      <c r="S12" s="99">
        <v>13.78</v>
      </c>
      <c r="T12" s="99">
        <v>16.39</v>
      </c>
      <c r="U12" s="99">
        <v>16.39</v>
      </c>
      <c r="V12" s="99">
        <v>14.49</v>
      </c>
      <c r="W12" s="99">
        <v>15.44</v>
      </c>
    </row>
    <row r="13">
      <c r="A13" s="26" t="s">
        <v>927</v>
      </c>
      <c r="B13" s="26">
        <v>36.0</v>
      </c>
    </row>
    <row r="14">
      <c r="D14" s="24" t="s">
        <v>928</v>
      </c>
    </row>
    <row r="15">
      <c r="D15" s="132">
        <f t="array" ref="D15:W18">if(and('Calculator Georgia'!M19&lt;=B12,('Calculator Georgia'!M19+'Calculator Georgia'!M20+'Calculator Georgia'!M21)&lt;=B13,'Calculator Georgia'!M24&lt;=64),index(B3:U6,'Calculator Georgia'!M24,'Calculator Georgia'!M25),False)</f>
        <v>13.54</v>
      </c>
      <c r="E15" s="99">
        <v>14.01</v>
      </c>
      <c r="F15" s="99">
        <v>14.96</v>
      </c>
      <c r="G15" s="99">
        <v>14.49</v>
      </c>
      <c r="H15" s="99">
        <v>14.49</v>
      </c>
      <c r="I15" s="99">
        <v>14.49</v>
      </c>
      <c r="J15" s="99">
        <v>13.78</v>
      </c>
      <c r="K15" s="99">
        <v>14.73</v>
      </c>
      <c r="L15" s="99">
        <v>15.44</v>
      </c>
      <c r="M15" s="99">
        <v>14.49</v>
      </c>
      <c r="N15" s="99">
        <v>14.49</v>
      </c>
      <c r="O15" s="99">
        <v>17.34</v>
      </c>
      <c r="P15" s="99">
        <v>18.76</v>
      </c>
      <c r="Q15" s="99">
        <v>16.39</v>
      </c>
      <c r="R15" s="99">
        <v>13.78</v>
      </c>
      <c r="S15" s="99">
        <v>13.78</v>
      </c>
      <c r="T15" s="99">
        <v>16.39</v>
      </c>
      <c r="U15" s="99">
        <v>16.39</v>
      </c>
      <c r="V15" s="99">
        <v>14.49</v>
      </c>
      <c r="W15" s="99">
        <v>15.44</v>
      </c>
    </row>
    <row r="16">
      <c r="D16" s="31">
        <v>20.19</v>
      </c>
      <c r="E16" s="31">
        <v>20.66</v>
      </c>
      <c r="F16" s="31">
        <v>27.31</v>
      </c>
      <c r="G16" s="31">
        <v>25.65</v>
      </c>
      <c r="H16" s="31">
        <v>24.23</v>
      </c>
      <c r="I16" s="31">
        <v>25.18</v>
      </c>
      <c r="J16" s="31">
        <v>23.28</v>
      </c>
      <c r="K16" s="31">
        <v>24.23</v>
      </c>
      <c r="L16" s="31">
        <v>26.84</v>
      </c>
      <c r="M16" s="31">
        <v>24.23</v>
      </c>
      <c r="N16" s="31">
        <v>24.23</v>
      </c>
      <c r="O16" s="31">
        <v>28.26</v>
      </c>
      <c r="P16" s="31">
        <v>28.74</v>
      </c>
      <c r="Q16" s="31">
        <v>26.36</v>
      </c>
      <c r="R16" s="31">
        <v>23.28</v>
      </c>
      <c r="S16" s="31">
        <v>23.28</v>
      </c>
      <c r="T16" s="31">
        <v>26.36</v>
      </c>
      <c r="U16" s="31">
        <v>26.36</v>
      </c>
      <c r="V16" s="31">
        <v>24.23</v>
      </c>
      <c r="W16" s="31">
        <v>24.7</v>
      </c>
    </row>
    <row r="17">
      <c r="D17" s="31">
        <v>31.35</v>
      </c>
      <c r="E17" s="31">
        <v>31.83</v>
      </c>
      <c r="F17" s="31">
        <v>43.23</v>
      </c>
      <c r="G17" s="31">
        <v>42.28</v>
      </c>
      <c r="H17" s="31">
        <v>39.43</v>
      </c>
      <c r="I17" s="31">
        <v>40.38</v>
      </c>
      <c r="J17" s="31">
        <v>38.0</v>
      </c>
      <c r="K17" s="31">
        <v>38.95</v>
      </c>
      <c r="L17" s="31">
        <v>43.46</v>
      </c>
      <c r="M17" s="31">
        <v>39.43</v>
      </c>
      <c r="N17" s="31">
        <v>39.43</v>
      </c>
      <c r="O17" s="31">
        <v>45.6</v>
      </c>
      <c r="P17" s="31">
        <v>44.18</v>
      </c>
      <c r="Q17" s="31">
        <v>41.8</v>
      </c>
      <c r="R17" s="31">
        <v>38.0</v>
      </c>
      <c r="S17" s="31">
        <v>38.0</v>
      </c>
      <c r="T17" s="31">
        <v>41.8</v>
      </c>
      <c r="U17" s="31">
        <v>41.8</v>
      </c>
      <c r="V17" s="31">
        <v>39.43</v>
      </c>
      <c r="W17" s="31">
        <v>39.43</v>
      </c>
    </row>
    <row r="18">
      <c r="D18" s="31">
        <v>42.51</v>
      </c>
      <c r="E18" s="31">
        <v>42.99</v>
      </c>
      <c r="F18" s="31">
        <v>59.14</v>
      </c>
      <c r="G18" s="31">
        <v>58.9</v>
      </c>
      <c r="H18" s="31">
        <v>54.63</v>
      </c>
      <c r="I18" s="31">
        <v>55.58</v>
      </c>
      <c r="J18" s="31">
        <v>52.73</v>
      </c>
      <c r="K18" s="31">
        <v>53.68</v>
      </c>
      <c r="L18" s="31">
        <v>60.09</v>
      </c>
      <c r="M18" s="31">
        <v>54.63</v>
      </c>
      <c r="N18" s="31">
        <v>54.63</v>
      </c>
      <c r="O18" s="31">
        <v>62.94</v>
      </c>
      <c r="P18" s="31">
        <v>59.61</v>
      </c>
      <c r="Q18" s="31">
        <v>57.24</v>
      </c>
      <c r="R18" s="31">
        <v>52.73</v>
      </c>
      <c r="S18" s="31">
        <v>52.73</v>
      </c>
      <c r="T18" s="31">
        <v>57.24</v>
      </c>
      <c r="U18" s="31">
        <v>57.24</v>
      </c>
      <c r="V18" s="31">
        <v>54.63</v>
      </c>
      <c r="W18" s="31">
        <v>54.15</v>
      </c>
    </row>
  </sheetData>
  <mergeCells count="1">
    <mergeCell ref="B1:J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8" t="s">
        <v>65</v>
      </c>
      <c r="B1" s="133">
        <v>1.0</v>
      </c>
      <c r="C1" s="133">
        <v>2.0</v>
      </c>
      <c r="D1" s="133">
        <v>3.0</v>
      </c>
      <c r="E1" s="133">
        <v>4.0</v>
      </c>
      <c r="F1" s="133">
        <v>5.0</v>
      </c>
      <c r="G1" s="133">
        <v>6.0</v>
      </c>
      <c r="H1" s="133">
        <v>7.0</v>
      </c>
      <c r="I1" s="133">
        <v>8.0</v>
      </c>
      <c r="J1" s="133">
        <v>9.0</v>
      </c>
    </row>
    <row r="2">
      <c r="A2" s="68">
        <v>0.45454545454545453</v>
      </c>
      <c r="B2" s="133">
        <v>7.16</v>
      </c>
      <c r="C2" s="133">
        <v>7.16</v>
      </c>
      <c r="D2" s="133">
        <v>7.46</v>
      </c>
      <c r="E2" s="133">
        <v>7.67</v>
      </c>
      <c r="F2" s="133">
        <v>7.88</v>
      </c>
      <c r="G2" s="133">
        <v>8.34</v>
      </c>
      <c r="H2" s="133">
        <v>8.52</v>
      </c>
      <c r="I2" s="133">
        <v>8.8</v>
      </c>
      <c r="J2" s="133">
        <v>14.25</v>
      </c>
    </row>
    <row r="3">
      <c r="A3" s="68">
        <v>0.9090909090909091</v>
      </c>
      <c r="B3" s="133">
        <v>7.79</v>
      </c>
      <c r="C3" s="133">
        <v>7.79</v>
      </c>
      <c r="D3" s="133">
        <v>7.96</v>
      </c>
      <c r="E3" s="133">
        <v>8.24</v>
      </c>
      <c r="F3" s="133">
        <v>8.85</v>
      </c>
      <c r="G3" s="133">
        <v>10.44</v>
      </c>
      <c r="H3" s="133">
        <v>11.01</v>
      </c>
      <c r="I3" s="133">
        <v>11.69</v>
      </c>
      <c r="J3" s="133">
        <v>21.81</v>
      </c>
    </row>
    <row r="4">
      <c r="A4" s="68">
        <v>1.3636363636363635</v>
      </c>
      <c r="B4" s="133">
        <v>8.0</v>
      </c>
      <c r="C4" s="133">
        <v>8.0</v>
      </c>
      <c r="D4" s="133">
        <v>8.35</v>
      </c>
      <c r="E4" s="133">
        <v>8.72</v>
      </c>
      <c r="F4" s="133">
        <v>9.64</v>
      </c>
      <c r="G4" s="133">
        <v>12.7</v>
      </c>
      <c r="H4" s="133">
        <v>14.1</v>
      </c>
      <c r="I4" s="133">
        <v>16.45</v>
      </c>
      <c r="J4" s="133">
        <v>29.59</v>
      </c>
    </row>
    <row r="5">
      <c r="A5" s="68">
        <v>1.8181818181818181</v>
      </c>
      <c r="B5" s="133">
        <v>8.1</v>
      </c>
      <c r="C5" s="133">
        <v>8.1</v>
      </c>
      <c r="D5" s="133">
        <v>8.58</v>
      </c>
      <c r="E5" s="133">
        <v>9.21</v>
      </c>
      <c r="F5" s="133">
        <v>10.43</v>
      </c>
      <c r="G5" s="133">
        <v>14.8</v>
      </c>
      <c r="H5" s="133">
        <v>16.78</v>
      </c>
      <c r="I5" s="133">
        <v>18.96</v>
      </c>
      <c r="J5" s="133">
        <v>35.63</v>
      </c>
    </row>
    <row r="6">
      <c r="A6" s="68">
        <v>2.2727272727272725</v>
      </c>
      <c r="B6" s="133">
        <v>8.2</v>
      </c>
      <c r="C6" s="133">
        <v>8.2</v>
      </c>
      <c r="D6" s="133">
        <v>8.63</v>
      </c>
      <c r="E6" s="133">
        <v>9.53</v>
      </c>
      <c r="F6" s="133">
        <v>11.7</v>
      </c>
      <c r="G6" s="133">
        <v>16.87</v>
      </c>
      <c r="H6" s="133">
        <v>19.29</v>
      </c>
      <c r="I6" s="133">
        <v>21.96</v>
      </c>
      <c r="J6" s="133">
        <v>41.46</v>
      </c>
    </row>
    <row r="7">
      <c r="A7" s="68">
        <v>2.727272727272727</v>
      </c>
      <c r="B7" s="133">
        <v>8.31</v>
      </c>
      <c r="C7" s="133">
        <v>8.31</v>
      </c>
      <c r="D7" s="133">
        <v>8.67</v>
      </c>
      <c r="E7" s="133">
        <v>9.64</v>
      </c>
      <c r="F7" s="133">
        <v>14.32</v>
      </c>
      <c r="G7" s="133">
        <v>19.39</v>
      </c>
      <c r="H7" s="133">
        <v>22.52</v>
      </c>
      <c r="I7" s="133">
        <v>25.75</v>
      </c>
      <c r="J7" s="133">
        <v>47.51</v>
      </c>
    </row>
    <row r="8">
      <c r="A8" s="68">
        <v>3.1818181818181817</v>
      </c>
      <c r="B8" s="133">
        <v>8.73</v>
      </c>
      <c r="C8" s="133">
        <v>8.73</v>
      </c>
      <c r="D8" s="133">
        <v>10.08</v>
      </c>
      <c r="E8" s="133">
        <v>10.13</v>
      </c>
      <c r="F8" s="133">
        <v>16.53</v>
      </c>
      <c r="G8" s="133">
        <v>21.48</v>
      </c>
      <c r="H8" s="133">
        <v>25.39</v>
      </c>
      <c r="I8" s="133">
        <v>28.93</v>
      </c>
      <c r="J8" s="133">
        <v>53.35</v>
      </c>
    </row>
    <row r="9">
      <c r="A9" s="68">
        <v>3.6363636363636362</v>
      </c>
      <c r="B9" s="133">
        <v>8.79</v>
      </c>
      <c r="C9" s="133">
        <v>8.79</v>
      </c>
      <c r="D9" s="133">
        <v>10.58</v>
      </c>
      <c r="E9" s="133">
        <v>11.95</v>
      </c>
      <c r="F9" s="133">
        <v>18.04</v>
      </c>
      <c r="G9" s="133">
        <v>23.59</v>
      </c>
      <c r="H9" s="133">
        <v>27.96</v>
      </c>
      <c r="I9" s="133">
        <v>32.49</v>
      </c>
      <c r="J9" s="133">
        <v>59.89</v>
      </c>
    </row>
    <row r="10">
      <c r="A10" s="68">
        <v>4.090909090909091</v>
      </c>
      <c r="B10" s="133">
        <v>9.65</v>
      </c>
      <c r="C10" s="133">
        <v>9.65</v>
      </c>
      <c r="D10" s="133">
        <v>10.98</v>
      </c>
      <c r="E10" s="133">
        <v>12.45</v>
      </c>
      <c r="F10" s="133">
        <v>19.34</v>
      </c>
      <c r="G10" s="133">
        <v>25.67</v>
      </c>
      <c r="H10" s="133">
        <v>30.28</v>
      </c>
      <c r="I10" s="133">
        <v>36.12</v>
      </c>
      <c r="J10" s="133">
        <v>66.6</v>
      </c>
    </row>
    <row r="11">
      <c r="A11" s="68">
        <v>4.545454545454545</v>
      </c>
      <c r="B11" s="133">
        <v>10.15</v>
      </c>
      <c r="C11" s="133">
        <v>10.15</v>
      </c>
      <c r="D11" s="133">
        <v>11.54</v>
      </c>
      <c r="E11" s="133">
        <v>12.65</v>
      </c>
      <c r="F11" s="133">
        <v>21.11</v>
      </c>
      <c r="G11" s="133">
        <v>28.0</v>
      </c>
      <c r="H11" s="133">
        <v>33.63</v>
      </c>
      <c r="I11" s="133">
        <v>39.67</v>
      </c>
      <c r="J11" s="133">
        <v>72.43</v>
      </c>
    </row>
    <row r="12">
      <c r="A12" s="68">
        <v>5.0</v>
      </c>
      <c r="B12" s="133">
        <v>12.15</v>
      </c>
      <c r="C12" s="133">
        <v>12.15</v>
      </c>
      <c r="D12" s="133">
        <v>14.54</v>
      </c>
      <c r="E12" s="133">
        <v>15.59</v>
      </c>
      <c r="F12" s="133">
        <v>24.26</v>
      </c>
      <c r="G12" s="133">
        <v>32.07</v>
      </c>
      <c r="H12" s="133">
        <v>39.05</v>
      </c>
      <c r="I12" s="133">
        <v>45.84</v>
      </c>
      <c r="J12" s="133">
        <v>79.13</v>
      </c>
    </row>
    <row r="13">
      <c r="A13" s="68">
        <v>5.454545454545454</v>
      </c>
      <c r="B13" s="133">
        <v>12.9</v>
      </c>
      <c r="C13" s="133">
        <v>12.9</v>
      </c>
      <c r="D13" s="133">
        <v>15.47</v>
      </c>
      <c r="E13" s="133">
        <v>18.16</v>
      </c>
      <c r="F13" s="133">
        <v>25.99</v>
      </c>
      <c r="G13" s="133">
        <v>34.99</v>
      </c>
      <c r="H13" s="133">
        <v>42.24</v>
      </c>
      <c r="I13" s="133">
        <v>49.2</v>
      </c>
      <c r="J13" s="133">
        <v>84.83</v>
      </c>
    </row>
    <row r="14">
      <c r="A14" s="68">
        <v>5.909090909090908</v>
      </c>
      <c r="B14" s="133">
        <v>13.57</v>
      </c>
      <c r="C14" s="133">
        <v>13.57</v>
      </c>
      <c r="D14" s="133">
        <v>16.36</v>
      </c>
      <c r="E14" s="133">
        <v>19.01</v>
      </c>
      <c r="F14" s="133">
        <v>27.38</v>
      </c>
      <c r="G14" s="133">
        <v>37.55</v>
      </c>
      <c r="H14" s="133">
        <v>43.95</v>
      </c>
      <c r="I14" s="133">
        <v>50.94</v>
      </c>
      <c r="J14" s="133">
        <v>87.86</v>
      </c>
    </row>
    <row r="15">
      <c r="A15" s="68">
        <v>6.363636363636363</v>
      </c>
      <c r="B15" s="133">
        <v>14.27</v>
      </c>
      <c r="C15" s="133">
        <v>14.27</v>
      </c>
      <c r="D15" s="133">
        <v>17.26</v>
      </c>
      <c r="E15" s="133">
        <v>20.02</v>
      </c>
      <c r="F15" s="133">
        <v>28.98</v>
      </c>
      <c r="G15" s="133">
        <v>39.67</v>
      </c>
      <c r="H15" s="133">
        <v>46.4</v>
      </c>
      <c r="I15" s="133">
        <v>53.47</v>
      </c>
      <c r="J15" s="133">
        <v>92.21</v>
      </c>
    </row>
    <row r="16">
      <c r="A16" s="68">
        <v>6.8181818181818175</v>
      </c>
      <c r="B16" s="133">
        <v>14.82</v>
      </c>
      <c r="C16" s="133">
        <v>14.82</v>
      </c>
      <c r="D16" s="133">
        <v>18.17</v>
      </c>
      <c r="E16" s="133">
        <v>20.99</v>
      </c>
      <c r="F16" s="133">
        <v>30.47</v>
      </c>
      <c r="G16" s="133">
        <v>41.2</v>
      </c>
      <c r="H16" s="133">
        <v>47.29</v>
      </c>
      <c r="I16" s="133">
        <v>54.87</v>
      </c>
      <c r="J16" s="133">
        <v>94.65</v>
      </c>
    </row>
    <row r="17">
      <c r="A17" s="68">
        <v>7.2727272727272725</v>
      </c>
      <c r="B17" s="133">
        <v>15.47</v>
      </c>
      <c r="C17" s="133">
        <v>15.47</v>
      </c>
      <c r="D17" s="133">
        <v>19.32</v>
      </c>
      <c r="E17" s="133">
        <v>22.34</v>
      </c>
      <c r="F17" s="133">
        <v>32.28</v>
      </c>
      <c r="G17" s="133">
        <v>43.95</v>
      </c>
      <c r="H17" s="133">
        <v>50.42</v>
      </c>
      <c r="I17" s="133">
        <v>58.44</v>
      </c>
      <c r="J17" s="133">
        <v>99.85</v>
      </c>
    </row>
    <row r="18">
      <c r="A18" s="68">
        <v>7.727272727272727</v>
      </c>
      <c r="B18" s="133">
        <v>15.96</v>
      </c>
      <c r="C18" s="133">
        <v>15.96</v>
      </c>
      <c r="D18" s="133">
        <v>20.21</v>
      </c>
      <c r="E18" s="133">
        <v>23.4</v>
      </c>
      <c r="F18" s="133">
        <v>33.86</v>
      </c>
      <c r="G18" s="133">
        <v>46.18</v>
      </c>
      <c r="H18" s="133">
        <v>53.04</v>
      </c>
      <c r="I18" s="133">
        <v>61.55</v>
      </c>
      <c r="J18" s="133">
        <v>105.11</v>
      </c>
    </row>
    <row r="19">
      <c r="A19" s="68">
        <v>8.181818181818182</v>
      </c>
      <c r="B19" s="133">
        <v>16.28</v>
      </c>
      <c r="C19" s="133">
        <v>16.28</v>
      </c>
      <c r="D19" s="133">
        <v>20.83</v>
      </c>
      <c r="E19" s="133">
        <v>24.46</v>
      </c>
      <c r="F19" s="133">
        <v>35.38</v>
      </c>
      <c r="G19" s="133">
        <v>48.62</v>
      </c>
      <c r="H19" s="133">
        <v>55.66</v>
      </c>
      <c r="I19" s="133">
        <v>64.63</v>
      </c>
      <c r="J19" s="133">
        <v>110.41</v>
      </c>
    </row>
    <row r="20">
      <c r="A20" s="68">
        <v>8.636363636363635</v>
      </c>
      <c r="B20" s="133">
        <v>16.65</v>
      </c>
      <c r="C20" s="133">
        <v>16.65</v>
      </c>
      <c r="D20" s="133">
        <v>21.32</v>
      </c>
      <c r="E20" s="133">
        <v>25.02</v>
      </c>
      <c r="F20" s="133">
        <v>36.31</v>
      </c>
      <c r="G20" s="133">
        <v>50.8</v>
      </c>
      <c r="H20" s="133">
        <v>58.25</v>
      </c>
      <c r="I20" s="133">
        <v>67.69</v>
      </c>
      <c r="J20" s="133">
        <v>115.65</v>
      </c>
    </row>
    <row r="21">
      <c r="A21" s="68">
        <v>9.09090909090909</v>
      </c>
      <c r="B21" s="133">
        <v>17.31</v>
      </c>
      <c r="C21" s="133">
        <v>17.31</v>
      </c>
      <c r="D21" s="133">
        <v>21.65</v>
      </c>
      <c r="E21" s="133">
        <v>25.52</v>
      </c>
      <c r="F21" s="133">
        <v>36.98</v>
      </c>
      <c r="G21" s="133">
        <v>52.12</v>
      </c>
      <c r="H21" s="133">
        <v>60.42</v>
      </c>
      <c r="I21" s="133">
        <v>70.83</v>
      </c>
      <c r="J21" s="133">
        <v>120.98</v>
      </c>
    </row>
    <row r="22">
      <c r="A22" s="68">
        <v>9.545454545454545</v>
      </c>
      <c r="B22" s="133">
        <v>18.07</v>
      </c>
      <c r="C22" s="133">
        <v>18.07</v>
      </c>
      <c r="D22" s="133">
        <v>22.17</v>
      </c>
      <c r="E22" s="133">
        <v>26.11</v>
      </c>
      <c r="F22" s="133">
        <v>37.64</v>
      </c>
      <c r="G22" s="133">
        <v>52.53</v>
      </c>
      <c r="H22" s="133">
        <v>61.0</v>
      </c>
      <c r="I22" s="133">
        <v>71.74</v>
      </c>
      <c r="J22" s="133">
        <v>123.56</v>
      </c>
    </row>
    <row r="23">
      <c r="A23" s="68">
        <v>10.0</v>
      </c>
      <c r="B23" s="133">
        <v>18.64</v>
      </c>
      <c r="C23" s="133">
        <v>18.64</v>
      </c>
      <c r="D23" s="133">
        <v>22.77</v>
      </c>
      <c r="E23" s="133">
        <v>26.98</v>
      </c>
      <c r="F23" s="133">
        <v>38.39</v>
      </c>
      <c r="G23" s="133">
        <v>52.89</v>
      </c>
      <c r="H23" s="133">
        <v>61.47</v>
      </c>
      <c r="I23" s="133">
        <v>72.57</v>
      </c>
      <c r="J23" s="133">
        <v>125.0</v>
      </c>
    </row>
    <row r="24">
      <c r="A24" s="68">
        <v>10.454545454545453</v>
      </c>
      <c r="B24" s="133">
        <v>19.2</v>
      </c>
      <c r="C24" s="133">
        <v>19.2</v>
      </c>
      <c r="D24" s="133">
        <v>23.31</v>
      </c>
      <c r="E24" s="133">
        <v>27.63</v>
      </c>
      <c r="F24" s="133">
        <v>39.09</v>
      </c>
      <c r="G24" s="133">
        <v>53.17</v>
      </c>
      <c r="H24" s="133">
        <v>61.89</v>
      </c>
      <c r="I24" s="133">
        <v>73.0</v>
      </c>
      <c r="J24" s="133">
        <v>125.74</v>
      </c>
    </row>
    <row r="25">
      <c r="A25" s="68">
        <v>10.909090909090908</v>
      </c>
      <c r="B25" s="133">
        <v>19.98</v>
      </c>
      <c r="C25" s="133">
        <v>19.98</v>
      </c>
      <c r="D25" s="133">
        <v>24.3</v>
      </c>
      <c r="E25" s="133">
        <v>29.2</v>
      </c>
      <c r="F25" s="133">
        <v>40.62</v>
      </c>
      <c r="G25" s="133">
        <v>54.3</v>
      </c>
      <c r="H25" s="133">
        <v>63.5</v>
      </c>
      <c r="I25" s="133">
        <v>74.78</v>
      </c>
      <c r="J25" s="133">
        <v>128.81</v>
      </c>
    </row>
    <row r="26">
      <c r="A26" s="68">
        <v>11.363636363636363</v>
      </c>
      <c r="B26" s="133">
        <v>20.75</v>
      </c>
      <c r="C26" s="133">
        <v>20.75</v>
      </c>
      <c r="D26" s="133">
        <v>25.16</v>
      </c>
      <c r="E26" s="133">
        <v>31.05</v>
      </c>
      <c r="F26" s="133">
        <v>41.99</v>
      </c>
      <c r="G26" s="133">
        <v>55.1</v>
      </c>
      <c r="H26" s="133">
        <v>65.09</v>
      </c>
      <c r="I26" s="133">
        <v>76.08</v>
      </c>
      <c r="J26" s="133">
        <v>131.03</v>
      </c>
    </row>
    <row r="27">
      <c r="A27" s="68">
        <v>11.818181818181817</v>
      </c>
      <c r="B27" s="133">
        <v>22.01</v>
      </c>
      <c r="C27" s="133">
        <v>22.01</v>
      </c>
      <c r="D27" s="133">
        <v>26.97</v>
      </c>
      <c r="E27" s="133">
        <v>34.29</v>
      </c>
      <c r="F27" s="133">
        <v>44.23</v>
      </c>
      <c r="G27" s="133">
        <v>56.44</v>
      </c>
      <c r="H27" s="133">
        <v>66.69</v>
      </c>
      <c r="I27" s="133">
        <v>78.46</v>
      </c>
      <c r="J27" s="133">
        <v>135.13</v>
      </c>
    </row>
    <row r="28">
      <c r="A28" s="68">
        <v>12.272727272727272</v>
      </c>
      <c r="B28" s="133">
        <v>23.32</v>
      </c>
      <c r="C28" s="133">
        <v>23.32</v>
      </c>
      <c r="D28" s="133">
        <v>28.19</v>
      </c>
      <c r="E28" s="133">
        <v>36.38</v>
      </c>
      <c r="F28" s="133">
        <v>48.2</v>
      </c>
      <c r="G28" s="133">
        <v>57.2</v>
      </c>
      <c r="H28" s="133">
        <v>68.24</v>
      </c>
      <c r="I28" s="133">
        <v>81.4</v>
      </c>
      <c r="J28" s="133">
        <v>140.24</v>
      </c>
    </row>
    <row r="29">
      <c r="A29" s="68">
        <v>12.727272727272727</v>
      </c>
      <c r="B29" s="133">
        <v>24.03</v>
      </c>
      <c r="C29" s="133">
        <v>24.03</v>
      </c>
      <c r="D29" s="133">
        <v>28.56</v>
      </c>
      <c r="E29" s="133">
        <v>37.41</v>
      </c>
      <c r="F29" s="133">
        <v>49.46</v>
      </c>
      <c r="G29" s="133">
        <v>57.98</v>
      </c>
      <c r="H29" s="133">
        <v>69.83</v>
      </c>
      <c r="I29" s="133">
        <v>84.46</v>
      </c>
      <c r="J29" s="133">
        <v>145.5</v>
      </c>
    </row>
    <row r="30">
      <c r="A30" s="68">
        <v>13.18181818181818</v>
      </c>
      <c r="B30" s="133">
        <v>24.77</v>
      </c>
      <c r="C30" s="133">
        <v>24.77</v>
      </c>
      <c r="D30" s="133">
        <v>28.85</v>
      </c>
      <c r="E30" s="133">
        <v>38.42</v>
      </c>
      <c r="F30" s="133">
        <v>50.12</v>
      </c>
      <c r="G30" s="133">
        <v>58.95</v>
      </c>
      <c r="H30" s="133">
        <v>71.43</v>
      </c>
      <c r="I30" s="133">
        <v>86.74</v>
      </c>
      <c r="J30" s="133">
        <v>149.39</v>
      </c>
    </row>
    <row r="31">
      <c r="A31" s="68">
        <v>13.636363636363635</v>
      </c>
      <c r="B31" s="133">
        <v>25.5</v>
      </c>
      <c r="C31" s="133">
        <v>25.5</v>
      </c>
      <c r="D31" s="133">
        <v>29.27</v>
      </c>
      <c r="E31" s="133">
        <v>39.32</v>
      </c>
      <c r="F31" s="133">
        <v>50.8</v>
      </c>
      <c r="G31" s="133">
        <v>60.6</v>
      </c>
      <c r="H31" s="133">
        <v>73.0</v>
      </c>
      <c r="I31" s="133">
        <v>88.59</v>
      </c>
      <c r="J31" s="133">
        <v>152.63</v>
      </c>
    </row>
    <row r="32">
      <c r="A32" s="68">
        <v>14.09090909090909</v>
      </c>
      <c r="B32" s="133">
        <v>26.22</v>
      </c>
      <c r="C32" s="133">
        <v>26.22</v>
      </c>
      <c r="D32" s="133">
        <v>29.56</v>
      </c>
      <c r="E32" s="133">
        <v>39.94</v>
      </c>
      <c r="F32" s="133">
        <v>51.45</v>
      </c>
      <c r="G32" s="133">
        <v>61.48</v>
      </c>
      <c r="H32" s="133">
        <v>74.61</v>
      </c>
      <c r="I32" s="133">
        <v>90.41</v>
      </c>
      <c r="J32" s="133">
        <v>157.0</v>
      </c>
    </row>
    <row r="33">
      <c r="A33" s="68">
        <v>14.545454545454545</v>
      </c>
      <c r="B33" s="133">
        <v>26.52</v>
      </c>
      <c r="C33" s="133">
        <v>26.52</v>
      </c>
      <c r="D33" s="133">
        <v>30.19</v>
      </c>
      <c r="E33" s="133">
        <v>40.6</v>
      </c>
      <c r="F33" s="133">
        <v>52.05</v>
      </c>
      <c r="G33" s="133">
        <v>62.28</v>
      </c>
      <c r="H33" s="133">
        <v>76.22</v>
      </c>
      <c r="I33" s="133">
        <v>92.26</v>
      </c>
      <c r="J33" s="133">
        <v>160.2</v>
      </c>
    </row>
    <row r="34">
      <c r="A34" s="68">
        <v>14.999999999999998</v>
      </c>
      <c r="B34" s="133">
        <v>26.93</v>
      </c>
      <c r="C34" s="133">
        <v>26.93</v>
      </c>
      <c r="D34" s="133">
        <v>31.02</v>
      </c>
      <c r="E34" s="133">
        <v>41.61</v>
      </c>
      <c r="F34" s="133">
        <v>52.74</v>
      </c>
      <c r="G34" s="133">
        <v>63.49</v>
      </c>
      <c r="H34" s="133">
        <v>77.79</v>
      </c>
      <c r="I34" s="133">
        <v>93.95</v>
      </c>
      <c r="J34" s="133">
        <v>163.16</v>
      </c>
    </row>
    <row r="35">
      <c r="A35" s="68">
        <v>15.454545454545453</v>
      </c>
      <c r="B35" s="133">
        <v>27.18</v>
      </c>
      <c r="C35" s="133">
        <v>27.18</v>
      </c>
      <c r="D35" s="133">
        <v>31.83</v>
      </c>
      <c r="E35" s="133">
        <v>42.67</v>
      </c>
      <c r="F35" s="133">
        <v>53.88</v>
      </c>
      <c r="G35" s="133">
        <v>65.0</v>
      </c>
      <c r="H35" s="133">
        <v>79.39</v>
      </c>
      <c r="I35" s="133">
        <v>95.71</v>
      </c>
      <c r="J35" s="133">
        <v>166.25</v>
      </c>
    </row>
    <row r="36">
      <c r="A36" s="68">
        <v>15.909090909090908</v>
      </c>
      <c r="B36" s="133">
        <v>27.48</v>
      </c>
      <c r="C36" s="133">
        <v>27.48</v>
      </c>
      <c r="D36" s="133">
        <v>32.58</v>
      </c>
      <c r="E36" s="133">
        <v>43.28</v>
      </c>
      <c r="F36" s="133">
        <v>55.02</v>
      </c>
      <c r="G36" s="133">
        <v>66.74</v>
      </c>
      <c r="H36" s="133">
        <v>80.98</v>
      </c>
      <c r="I36" s="133">
        <v>97.36</v>
      </c>
      <c r="J36" s="133">
        <v>169.08</v>
      </c>
    </row>
    <row r="37">
      <c r="A37" s="68">
        <v>16.363636363636363</v>
      </c>
      <c r="B37" s="133">
        <v>27.82</v>
      </c>
      <c r="C37" s="133">
        <v>27.82</v>
      </c>
      <c r="D37" s="133">
        <v>33.53</v>
      </c>
      <c r="E37" s="133">
        <v>43.85</v>
      </c>
      <c r="F37" s="133">
        <v>56.21</v>
      </c>
      <c r="G37" s="133">
        <v>68.42</v>
      </c>
      <c r="H37" s="133">
        <v>82.08</v>
      </c>
      <c r="I37" s="133">
        <v>99.01</v>
      </c>
      <c r="J37" s="133">
        <v>171.96</v>
      </c>
    </row>
    <row r="38">
      <c r="A38" s="68">
        <v>16.818181818181817</v>
      </c>
      <c r="B38" s="133">
        <v>28.11</v>
      </c>
      <c r="C38" s="133">
        <v>28.11</v>
      </c>
      <c r="D38" s="133">
        <v>34.15</v>
      </c>
      <c r="E38" s="133">
        <v>44.48</v>
      </c>
      <c r="F38" s="133">
        <v>57.21</v>
      </c>
      <c r="G38" s="133">
        <v>70.21</v>
      </c>
      <c r="H38" s="133">
        <v>83.13</v>
      </c>
      <c r="I38" s="133">
        <v>100.64</v>
      </c>
      <c r="J38" s="133">
        <v>174.8</v>
      </c>
    </row>
    <row r="39">
      <c r="A39" s="68">
        <v>17.27272727272727</v>
      </c>
      <c r="B39" s="133">
        <v>28.39</v>
      </c>
      <c r="C39" s="133">
        <v>28.39</v>
      </c>
      <c r="D39" s="133">
        <v>34.98</v>
      </c>
      <c r="E39" s="133">
        <v>45.04</v>
      </c>
      <c r="F39" s="133">
        <v>58.35</v>
      </c>
      <c r="G39" s="133">
        <v>72.16</v>
      </c>
      <c r="H39" s="133">
        <v>84.08</v>
      </c>
      <c r="I39" s="133">
        <v>102.23</v>
      </c>
      <c r="J39" s="133">
        <v>177.59</v>
      </c>
    </row>
    <row r="40">
      <c r="A40" s="68">
        <v>17.727272727272727</v>
      </c>
      <c r="B40" s="133">
        <v>28.66</v>
      </c>
      <c r="C40" s="133">
        <v>28.66</v>
      </c>
      <c r="D40" s="133">
        <v>35.8</v>
      </c>
      <c r="E40" s="133">
        <v>45.56</v>
      </c>
      <c r="F40" s="133">
        <v>59.56</v>
      </c>
      <c r="G40" s="133">
        <v>73.87</v>
      </c>
      <c r="H40" s="133">
        <v>86.3</v>
      </c>
      <c r="I40" s="133">
        <v>103.82</v>
      </c>
      <c r="J40" s="133">
        <v>180.34</v>
      </c>
    </row>
    <row r="41">
      <c r="A41" s="68">
        <v>18.18181818181818</v>
      </c>
      <c r="B41" s="133">
        <v>28.96</v>
      </c>
      <c r="C41" s="133">
        <v>28.96</v>
      </c>
      <c r="D41" s="133">
        <v>36.55</v>
      </c>
      <c r="E41" s="133">
        <v>46.15</v>
      </c>
      <c r="F41" s="133">
        <v>60.8</v>
      </c>
      <c r="G41" s="133">
        <v>75.05</v>
      </c>
      <c r="H41" s="133">
        <v>88.23</v>
      </c>
      <c r="I41" s="133">
        <v>105.24</v>
      </c>
      <c r="J41" s="133">
        <v>182.78</v>
      </c>
    </row>
    <row r="42">
      <c r="A42" s="68">
        <v>18.636363636363633</v>
      </c>
      <c r="B42" s="133">
        <v>29.27</v>
      </c>
      <c r="C42" s="133">
        <v>29.27</v>
      </c>
      <c r="D42" s="133">
        <v>37.16</v>
      </c>
      <c r="E42" s="133">
        <v>46.64</v>
      </c>
      <c r="F42" s="133">
        <v>61.34</v>
      </c>
      <c r="G42" s="133">
        <v>76.32</v>
      </c>
      <c r="H42" s="133">
        <v>90.11</v>
      </c>
      <c r="I42" s="133">
        <v>106.76</v>
      </c>
      <c r="J42" s="133">
        <v>186.89</v>
      </c>
    </row>
    <row r="43">
      <c r="A43" s="68">
        <v>19.09090909090909</v>
      </c>
      <c r="B43" s="133">
        <v>29.49</v>
      </c>
      <c r="C43" s="133">
        <v>29.49</v>
      </c>
      <c r="D43" s="133">
        <v>37.44</v>
      </c>
      <c r="E43" s="133">
        <v>47.05</v>
      </c>
      <c r="F43" s="133">
        <v>62.37</v>
      </c>
      <c r="G43" s="133">
        <v>77.66</v>
      </c>
      <c r="H43" s="133">
        <v>91.34</v>
      </c>
      <c r="I43" s="133">
        <v>108.22</v>
      </c>
      <c r="J43" s="133">
        <v>189.44</v>
      </c>
    </row>
    <row r="44">
      <c r="A44" s="68">
        <v>19.545454545454543</v>
      </c>
      <c r="B44" s="133">
        <v>29.83</v>
      </c>
      <c r="C44" s="133">
        <v>29.83</v>
      </c>
      <c r="D44" s="133">
        <v>37.72</v>
      </c>
      <c r="E44" s="133">
        <v>47.47</v>
      </c>
      <c r="F44" s="133">
        <v>63.4</v>
      </c>
      <c r="G44" s="133">
        <v>79.52</v>
      </c>
      <c r="H44" s="133">
        <v>92.48</v>
      </c>
      <c r="I44" s="133">
        <v>109.6</v>
      </c>
      <c r="J44" s="133">
        <v>191.86</v>
      </c>
    </row>
    <row r="45">
      <c r="A45" s="68">
        <v>20.0</v>
      </c>
      <c r="B45" s="133">
        <v>30.04</v>
      </c>
      <c r="C45" s="133">
        <v>30.04</v>
      </c>
      <c r="D45" s="133">
        <v>37.99</v>
      </c>
      <c r="E45" s="133">
        <v>47.88</v>
      </c>
      <c r="F45" s="133">
        <v>64.42</v>
      </c>
      <c r="G45" s="133">
        <v>80.78</v>
      </c>
      <c r="H45" s="133">
        <v>93.58</v>
      </c>
      <c r="I45" s="133">
        <v>110.84</v>
      </c>
      <c r="J45" s="133">
        <v>194.08</v>
      </c>
    </row>
    <row r="46">
      <c r="A46" s="68">
        <v>20.454545454545453</v>
      </c>
      <c r="B46" s="133">
        <v>30.23</v>
      </c>
      <c r="C46" s="133">
        <v>30.23</v>
      </c>
      <c r="D46" s="133">
        <v>38.26</v>
      </c>
      <c r="E46" s="133">
        <v>48.31</v>
      </c>
      <c r="F46" s="133">
        <v>65.46</v>
      </c>
      <c r="G46" s="133">
        <v>81.68</v>
      </c>
      <c r="H46" s="133">
        <v>94.59</v>
      </c>
      <c r="I46" s="133">
        <v>112.24</v>
      </c>
      <c r="J46" s="133">
        <v>196.53</v>
      </c>
    </row>
    <row r="47">
      <c r="A47" s="68">
        <v>20.909090909090907</v>
      </c>
      <c r="B47" s="133">
        <v>30.5</v>
      </c>
      <c r="C47" s="133">
        <v>30.5</v>
      </c>
      <c r="D47" s="133">
        <v>38.54</v>
      </c>
      <c r="E47" s="133">
        <v>48.73</v>
      </c>
      <c r="F47" s="133">
        <v>66.49</v>
      </c>
      <c r="G47" s="133">
        <v>82.59</v>
      </c>
      <c r="H47" s="133">
        <v>95.61</v>
      </c>
      <c r="I47" s="133">
        <v>113.6</v>
      </c>
      <c r="J47" s="133">
        <v>198.86</v>
      </c>
    </row>
    <row r="48">
      <c r="A48" s="68">
        <v>21.363636363636363</v>
      </c>
      <c r="B48" s="133">
        <v>30.72</v>
      </c>
      <c r="C48" s="133">
        <v>30.72</v>
      </c>
      <c r="D48" s="133">
        <v>38.81</v>
      </c>
      <c r="E48" s="133">
        <v>49.14</v>
      </c>
      <c r="F48" s="133">
        <v>67.52</v>
      </c>
      <c r="G48" s="133">
        <v>83.45</v>
      </c>
      <c r="H48" s="133">
        <v>96.7</v>
      </c>
      <c r="I48" s="133">
        <v>114.85</v>
      </c>
      <c r="J48" s="133">
        <v>201.09</v>
      </c>
    </row>
    <row r="49">
      <c r="A49" s="68">
        <v>21.818181818181817</v>
      </c>
      <c r="B49" s="133">
        <v>30.98</v>
      </c>
      <c r="C49" s="133">
        <v>30.98</v>
      </c>
      <c r="D49" s="133">
        <v>39.09</v>
      </c>
      <c r="E49" s="133">
        <v>49.56</v>
      </c>
      <c r="F49" s="133">
        <v>68.54</v>
      </c>
      <c r="G49" s="133">
        <v>84.52</v>
      </c>
      <c r="H49" s="133">
        <v>97.63</v>
      </c>
      <c r="I49" s="133">
        <v>116.07</v>
      </c>
      <c r="J49" s="133">
        <v>203.28</v>
      </c>
    </row>
    <row r="50">
      <c r="A50" s="68">
        <v>22.27272727272727</v>
      </c>
      <c r="B50" s="133">
        <v>31.22</v>
      </c>
      <c r="C50" s="133">
        <v>31.22</v>
      </c>
      <c r="D50" s="133">
        <v>39.35</v>
      </c>
      <c r="E50" s="133">
        <v>49.98</v>
      </c>
      <c r="F50" s="133">
        <v>69.57</v>
      </c>
      <c r="G50" s="133">
        <v>85.68</v>
      </c>
      <c r="H50" s="133">
        <v>98.65</v>
      </c>
      <c r="I50" s="133">
        <v>117.25</v>
      </c>
      <c r="J50" s="133">
        <v>205.26</v>
      </c>
    </row>
    <row r="51">
      <c r="A51" s="68">
        <v>22.727272727272727</v>
      </c>
      <c r="B51" s="133">
        <v>31.35</v>
      </c>
      <c r="C51" s="133">
        <v>31.35</v>
      </c>
      <c r="D51" s="133">
        <v>39.62</v>
      </c>
      <c r="E51" s="133">
        <v>50.4</v>
      </c>
      <c r="F51" s="133">
        <v>70.61</v>
      </c>
      <c r="G51" s="133">
        <v>86.88</v>
      </c>
      <c r="H51" s="133">
        <v>99.9</v>
      </c>
      <c r="I51" s="133">
        <v>118.48</v>
      </c>
      <c r="J51" s="133">
        <v>207.46</v>
      </c>
    </row>
    <row r="52">
      <c r="A52" s="68">
        <v>23.18181818181818</v>
      </c>
      <c r="B52" s="133">
        <v>31.81</v>
      </c>
      <c r="C52" s="133">
        <v>31.81</v>
      </c>
      <c r="D52" s="133">
        <v>39.9</v>
      </c>
      <c r="E52" s="133">
        <v>50.79</v>
      </c>
      <c r="F52" s="133">
        <v>71.81</v>
      </c>
      <c r="G52" s="133">
        <v>88.07</v>
      </c>
      <c r="H52" s="133">
        <v>101.33</v>
      </c>
      <c r="I52" s="133">
        <v>119.58</v>
      </c>
      <c r="J52" s="133">
        <v>211.06</v>
      </c>
    </row>
    <row r="53">
      <c r="A53" s="68">
        <v>23.636363636363633</v>
      </c>
      <c r="B53" s="133">
        <v>32.28</v>
      </c>
      <c r="C53" s="133">
        <v>32.28</v>
      </c>
      <c r="D53" s="133">
        <v>40.18</v>
      </c>
      <c r="E53" s="133">
        <v>51.21</v>
      </c>
      <c r="F53" s="133">
        <v>72.32</v>
      </c>
      <c r="G53" s="133">
        <v>88.92</v>
      </c>
      <c r="H53" s="133">
        <v>102.86</v>
      </c>
      <c r="I53" s="133">
        <v>121.0</v>
      </c>
      <c r="J53" s="133">
        <v>213.53</v>
      </c>
    </row>
    <row r="54">
      <c r="A54" s="68">
        <v>24.09090909090909</v>
      </c>
      <c r="B54" s="133">
        <v>32.88</v>
      </c>
      <c r="C54" s="133">
        <v>32.88</v>
      </c>
      <c r="D54" s="133">
        <v>40.44</v>
      </c>
      <c r="E54" s="133">
        <v>51.63</v>
      </c>
      <c r="F54" s="133">
        <v>72.91</v>
      </c>
      <c r="G54" s="133">
        <v>89.67</v>
      </c>
      <c r="H54" s="133">
        <v>104.54</v>
      </c>
      <c r="I54" s="133">
        <v>122.54</v>
      </c>
      <c r="J54" s="133">
        <v>216.26</v>
      </c>
    </row>
    <row r="55">
      <c r="A55" s="68">
        <v>24.545454545454543</v>
      </c>
      <c r="B55" s="133">
        <v>33.36</v>
      </c>
      <c r="C55" s="133">
        <v>33.36</v>
      </c>
      <c r="D55" s="133">
        <v>40.73</v>
      </c>
      <c r="E55" s="133">
        <v>52.04</v>
      </c>
      <c r="F55" s="133">
        <v>73.54</v>
      </c>
      <c r="G55" s="133">
        <v>90.31</v>
      </c>
      <c r="H55" s="133">
        <v>106.04</v>
      </c>
      <c r="I55" s="133">
        <v>124.26</v>
      </c>
      <c r="J55" s="133">
        <v>219.29</v>
      </c>
    </row>
    <row r="56">
      <c r="A56" s="68">
        <v>24.999999999999996</v>
      </c>
      <c r="B56" s="133">
        <v>33.88</v>
      </c>
      <c r="C56" s="133">
        <v>33.88</v>
      </c>
      <c r="D56" s="133">
        <v>40.99</v>
      </c>
      <c r="E56" s="133">
        <v>52.46</v>
      </c>
      <c r="F56" s="133">
        <v>74.0</v>
      </c>
      <c r="G56" s="133">
        <v>91.06</v>
      </c>
      <c r="H56" s="133">
        <v>107.72</v>
      </c>
      <c r="I56" s="133">
        <v>125.93</v>
      </c>
      <c r="J56" s="133">
        <v>222.24</v>
      </c>
    </row>
    <row r="57">
      <c r="A57" s="68">
        <v>25.454545454545453</v>
      </c>
      <c r="B57" s="133">
        <v>34.35</v>
      </c>
      <c r="C57" s="133">
        <v>34.35</v>
      </c>
      <c r="D57" s="133">
        <v>41.27</v>
      </c>
      <c r="E57" s="133">
        <v>52.88</v>
      </c>
      <c r="F57" s="133">
        <v>74.56</v>
      </c>
      <c r="G57" s="133">
        <v>91.66</v>
      </c>
      <c r="H57" s="133">
        <v>109.24</v>
      </c>
      <c r="I57" s="133">
        <v>127.22</v>
      </c>
      <c r="J57" s="133">
        <v>224.54</v>
      </c>
    </row>
    <row r="58">
      <c r="A58" s="68">
        <v>25.909090909090907</v>
      </c>
      <c r="B58" s="133">
        <v>34.89</v>
      </c>
      <c r="C58" s="133">
        <v>34.89</v>
      </c>
      <c r="D58" s="133">
        <v>41.54</v>
      </c>
      <c r="E58" s="133">
        <v>53.3</v>
      </c>
      <c r="F58" s="133">
        <v>75.0</v>
      </c>
      <c r="G58" s="133">
        <v>92.36</v>
      </c>
      <c r="H58" s="133">
        <v>110.9</v>
      </c>
      <c r="I58" s="133">
        <v>128.34</v>
      </c>
      <c r="J58" s="133">
        <v>226.55</v>
      </c>
    </row>
    <row r="59">
      <c r="A59" s="68">
        <v>26.36363636363636</v>
      </c>
      <c r="B59" s="133">
        <v>35.42</v>
      </c>
      <c r="C59" s="133">
        <v>35.42</v>
      </c>
      <c r="D59" s="133">
        <v>41.81</v>
      </c>
      <c r="E59" s="133">
        <v>53.71</v>
      </c>
      <c r="F59" s="133">
        <v>75.48</v>
      </c>
      <c r="G59" s="133">
        <v>92.91</v>
      </c>
      <c r="H59" s="133">
        <v>112.37</v>
      </c>
      <c r="I59" s="133">
        <v>129.4</v>
      </c>
      <c r="J59" s="133">
        <v>228.38</v>
      </c>
    </row>
    <row r="60">
      <c r="A60" s="68">
        <v>26.818181818181817</v>
      </c>
      <c r="B60" s="133">
        <v>35.93</v>
      </c>
      <c r="C60" s="133">
        <v>35.93</v>
      </c>
      <c r="D60" s="133">
        <v>42.09</v>
      </c>
      <c r="E60" s="133">
        <v>54.12</v>
      </c>
      <c r="F60" s="133">
        <v>75.94</v>
      </c>
      <c r="G60" s="133">
        <v>93.43</v>
      </c>
      <c r="H60" s="133">
        <v>113.14</v>
      </c>
      <c r="I60" s="133">
        <v>130.35</v>
      </c>
      <c r="J60" s="133">
        <v>230.09</v>
      </c>
    </row>
    <row r="61">
      <c r="A61" s="68">
        <v>27.27272727272727</v>
      </c>
      <c r="B61" s="133">
        <v>36.38</v>
      </c>
      <c r="C61" s="133">
        <v>36.38</v>
      </c>
      <c r="D61" s="133">
        <v>42.36</v>
      </c>
      <c r="E61" s="133">
        <v>54.53</v>
      </c>
      <c r="F61" s="133">
        <v>76.36</v>
      </c>
      <c r="G61" s="133">
        <v>93.9</v>
      </c>
      <c r="H61" s="133">
        <v>113.8</v>
      </c>
      <c r="I61" s="133">
        <v>131.29</v>
      </c>
      <c r="J61" s="133">
        <v>231.7</v>
      </c>
    </row>
    <row r="62">
      <c r="A62" s="68">
        <v>27.727272727272727</v>
      </c>
      <c r="B62" s="133">
        <v>36.97</v>
      </c>
      <c r="C62" s="133">
        <v>36.97</v>
      </c>
      <c r="D62" s="133">
        <v>42.62</v>
      </c>
      <c r="E62" s="133">
        <v>54.95</v>
      </c>
      <c r="F62" s="133">
        <v>76.74</v>
      </c>
      <c r="G62" s="133">
        <v>94.42</v>
      </c>
      <c r="H62" s="133">
        <v>114.46</v>
      </c>
      <c r="I62" s="133">
        <v>133.05</v>
      </c>
      <c r="J62" s="133">
        <v>234.85</v>
      </c>
    </row>
    <row r="63">
      <c r="A63" s="68">
        <v>28.18181818181818</v>
      </c>
      <c r="B63" s="133">
        <v>37.42</v>
      </c>
      <c r="C63" s="133">
        <v>37.42</v>
      </c>
      <c r="D63" s="133">
        <v>42.9</v>
      </c>
      <c r="E63" s="133">
        <v>55.36</v>
      </c>
      <c r="F63" s="133">
        <v>77.08</v>
      </c>
      <c r="G63" s="133">
        <v>94.86</v>
      </c>
      <c r="H63" s="133">
        <v>114.96</v>
      </c>
      <c r="I63" s="133">
        <v>135.17</v>
      </c>
      <c r="J63" s="133">
        <v>238.55</v>
      </c>
    </row>
    <row r="64">
      <c r="A64" s="68">
        <v>28.636363636363633</v>
      </c>
      <c r="B64" s="133">
        <v>38.1</v>
      </c>
      <c r="C64" s="133">
        <v>38.1</v>
      </c>
      <c r="D64" s="133">
        <v>43.18</v>
      </c>
      <c r="E64" s="133">
        <v>55.79</v>
      </c>
      <c r="F64" s="133">
        <v>77.49</v>
      </c>
      <c r="G64" s="133">
        <v>95.4</v>
      </c>
      <c r="H64" s="133">
        <v>115.51</v>
      </c>
      <c r="I64" s="133">
        <v>137.34</v>
      </c>
      <c r="J64" s="133">
        <v>242.38</v>
      </c>
    </row>
    <row r="65">
      <c r="A65" s="68">
        <v>29.09090909090909</v>
      </c>
      <c r="B65" s="133">
        <v>38.43</v>
      </c>
      <c r="C65" s="133">
        <v>38.43</v>
      </c>
      <c r="D65" s="133">
        <v>43.44</v>
      </c>
      <c r="E65" s="133">
        <v>56.2</v>
      </c>
      <c r="F65" s="133">
        <v>77.83</v>
      </c>
      <c r="G65" s="133">
        <v>95.83</v>
      </c>
      <c r="H65" s="133">
        <v>116.04</v>
      </c>
      <c r="I65" s="133">
        <v>139.44</v>
      </c>
      <c r="J65" s="133">
        <v>246.11</v>
      </c>
    </row>
    <row r="66">
      <c r="A66" s="68">
        <v>29.545454545454543</v>
      </c>
      <c r="B66" s="133">
        <v>38.99</v>
      </c>
      <c r="C66" s="133">
        <v>38.99</v>
      </c>
      <c r="D66" s="133">
        <v>43.72</v>
      </c>
      <c r="E66" s="133">
        <v>56.63</v>
      </c>
      <c r="F66" s="133">
        <v>78.07</v>
      </c>
      <c r="G66" s="133">
        <v>96.11</v>
      </c>
      <c r="H66" s="133">
        <v>116.62</v>
      </c>
      <c r="I66" s="133">
        <v>141.61</v>
      </c>
      <c r="J66" s="133">
        <v>249.96</v>
      </c>
    </row>
    <row r="67">
      <c r="A67" s="68">
        <v>29.999999999999996</v>
      </c>
      <c r="B67" s="133">
        <v>39.5</v>
      </c>
      <c r="C67" s="133">
        <v>39.5</v>
      </c>
      <c r="D67" s="133">
        <v>44.0</v>
      </c>
      <c r="E67" s="133">
        <v>57.03</v>
      </c>
      <c r="F67" s="133">
        <v>78.42</v>
      </c>
      <c r="G67" s="133">
        <v>96.59</v>
      </c>
      <c r="H67" s="133">
        <v>116.97</v>
      </c>
      <c r="I67" s="133">
        <v>143.67</v>
      </c>
      <c r="J67" s="133">
        <v>253.59</v>
      </c>
    </row>
    <row r="68">
      <c r="A68" s="68">
        <v>30.454545454545453</v>
      </c>
      <c r="B68" s="133">
        <v>40.09</v>
      </c>
      <c r="C68" s="133">
        <v>40.09</v>
      </c>
      <c r="D68" s="133">
        <v>44.27</v>
      </c>
      <c r="E68" s="133">
        <v>58.0</v>
      </c>
      <c r="F68" s="133">
        <v>78.7</v>
      </c>
      <c r="G68" s="133">
        <v>96.9</v>
      </c>
      <c r="H68" s="133">
        <v>117.44</v>
      </c>
      <c r="I68" s="133">
        <v>145.59</v>
      </c>
      <c r="J68" s="133">
        <v>256.93</v>
      </c>
    </row>
    <row r="69">
      <c r="A69" s="68">
        <v>30.909090909090907</v>
      </c>
      <c r="B69" s="133">
        <v>40.56</v>
      </c>
      <c r="C69" s="133">
        <v>40.56</v>
      </c>
      <c r="D69" s="133">
        <v>44.54</v>
      </c>
      <c r="E69" s="133">
        <v>58.73</v>
      </c>
      <c r="F69" s="133">
        <v>78.92</v>
      </c>
      <c r="G69" s="133">
        <v>98.12</v>
      </c>
      <c r="H69" s="133">
        <v>118.05</v>
      </c>
      <c r="I69" s="133">
        <v>147.13</v>
      </c>
      <c r="J69" s="133">
        <v>259.65</v>
      </c>
    </row>
    <row r="70">
      <c r="A70" s="68">
        <v>31.36363636363636</v>
      </c>
      <c r="B70" s="133">
        <v>41.11</v>
      </c>
      <c r="C70" s="133">
        <v>41.11</v>
      </c>
      <c r="D70" s="133">
        <v>44.82</v>
      </c>
      <c r="E70" s="133">
        <v>59.48</v>
      </c>
      <c r="F70" s="133">
        <v>79.15</v>
      </c>
      <c r="G70" s="133">
        <v>99.3</v>
      </c>
      <c r="H70" s="133">
        <v>118.6</v>
      </c>
      <c r="I70" s="133">
        <v>148.68</v>
      </c>
      <c r="J70" s="133">
        <v>262.43</v>
      </c>
    </row>
    <row r="71">
      <c r="A71" s="68">
        <v>31.818181818181817</v>
      </c>
      <c r="B71" s="133">
        <v>41.54</v>
      </c>
      <c r="C71" s="133">
        <v>41.54</v>
      </c>
      <c r="D71" s="133">
        <v>45.09</v>
      </c>
      <c r="E71" s="133">
        <v>60.42</v>
      </c>
      <c r="F71" s="133">
        <v>79.4</v>
      </c>
      <c r="G71" s="133">
        <v>100.5</v>
      </c>
      <c r="H71" s="133">
        <v>119.03</v>
      </c>
      <c r="I71" s="133">
        <v>150.28</v>
      </c>
      <c r="J71" s="133">
        <v>265.24</v>
      </c>
    </row>
    <row r="72">
      <c r="A72" s="67"/>
    </row>
    <row r="73">
      <c r="A73" s="67"/>
    </row>
    <row r="74">
      <c r="A74" s="67"/>
    </row>
    <row r="75">
      <c r="A75" s="67"/>
    </row>
    <row r="76">
      <c r="A76" s="67"/>
    </row>
    <row r="77">
      <c r="A77" s="67"/>
    </row>
    <row r="78">
      <c r="A78" s="67"/>
    </row>
    <row r="79">
      <c r="A79" s="67"/>
    </row>
    <row r="80">
      <c r="A80" s="67"/>
    </row>
    <row r="81">
      <c r="A81" s="67"/>
    </row>
    <row r="82">
      <c r="A82" s="67"/>
    </row>
    <row r="83">
      <c r="A83" s="67"/>
    </row>
    <row r="84">
      <c r="A84" s="67"/>
    </row>
    <row r="85">
      <c r="A85" s="67"/>
    </row>
    <row r="86">
      <c r="A86" s="67"/>
    </row>
    <row r="87">
      <c r="A87" s="67"/>
    </row>
    <row r="88">
      <c r="A88" s="67"/>
    </row>
    <row r="89">
      <c r="A89" s="67"/>
    </row>
    <row r="90">
      <c r="A90" s="67"/>
    </row>
    <row r="91">
      <c r="A91" s="67"/>
    </row>
    <row r="92">
      <c r="A92" s="67"/>
    </row>
    <row r="93">
      <c r="A93" s="67"/>
    </row>
    <row r="94">
      <c r="A94" s="67"/>
    </row>
    <row r="95">
      <c r="A95" s="67"/>
    </row>
    <row r="96">
      <c r="A96" s="67"/>
    </row>
    <row r="97">
      <c r="A97" s="67"/>
    </row>
    <row r="98">
      <c r="A98" s="67"/>
    </row>
    <row r="99">
      <c r="A99" s="67"/>
    </row>
    <row r="100">
      <c r="A100" s="67"/>
    </row>
    <row r="101">
      <c r="A101" s="67"/>
    </row>
    <row r="102">
      <c r="A102" s="67"/>
    </row>
    <row r="103">
      <c r="A103" s="67"/>
    </row>
    <row r="104">
      <c r="A104" s="67"/>
    </row>
    <row r="105">
      <c r="A105" s="67"/>
    </row>
    <row r="106">
      <c r="A106" s="67"/>
    </row>
    <row r="107">
      <c r="A107" s="67"/>
    </row>
    <row r="108">
      <c r="A108" s="67"/>
    </row>
    <row r="109">
      <c r="A109" s="67"/>
    </row>
    <row r="110">
      <c r="A110" s="67"/>
    </row>
    <row r="111">
      <c r="A111" s="67"/>
    </row>
    <row r="112">
      <c r="A112" s="67"/>
    </row>
    <row r="113">
      <c r="A113" s="67"/>
    </row>
    <row r="114">
      <c r="A114" s="67"/>
    </row>
    <row r="115">
      <c r="A115" s="67"/>
    </row>
    <row r="116">
      <c r="A116" s="67"/>
    </row>
    <row r="117">
      <c r="A117" s="67"/>
    </row>
    <row r="118">
      <c r="A118" s="67"/>
    </row>
    <row r="119">
      <c r="A119" s="67"/>
    </row>
    <row r="120">
      <c r="A120" s="67"/>
    </row>
    <row r="121">
      <c r="A121" s="67"/>
    </row>
    <row r="122">
      <c r="A122" s="67"/>
    </row>
    <row r="123">
      <c r="A123" s="67"/>
    </row>
    <row r="124">
      <c r="A124" s="67"/>
    </row>
    <row r="125">
      <c r="A125" s="67"/>
    </row>
    <row r="126">
      <c r="A126" s="67"/>
    </row>
    <row r="127">
      <c r="A127" s="67"/>
    </row>
    <row r="128">
      <c r="A128" s="67"/>
    </row>
    <row r="129">
      <c r="A129" s="67"/>
    </row>
    <row r="130">
      <c r="A130" s="67"/>
    </row>
    <row r="131">
      <c r="A131" s="67"/>
    </row>
    <row r="132">
      <c r="A132" s="67"/>
    </row>
    <row r="133">
      <c r="A133" s="67"/>
    </row>
    <row r="134">
      <c r="A134" s="67"/>
    </row>
    <row r="135">
      <c r="A135" s="67"/>
    </row>
    <row r="136">
      <c r="A136" s="67"/>
    </row>
    <row r="137">
      <c r="A137" s="67"/>
    </row>
    <row r="138">
      <c r="A138" s="67"/>
    </row>
    <row r="139">
      <c r="A139" s="67"/>
    </row>
    <row r="140">
      <c r="A140" s="67"/>
    </row>
    <row r="141">
      <c r="A141" s="67"/>
    </row>
    <row r="142">
      <c r="A142" s="67"/>
    </row>
    <row r="143">
      <c r="A143" s="67"/>
    </row>
    <row r="144">
      <c r="A144" s="67"/>
    </row>
    <row r="145">
      <c r="A145" s="67"/>
    </row>
    <row r="146">
      <c r="A146" s="67"/>
    </row>
    <row r="147">
      <c r="A147" s="67"/>
    </row>
    <row r="148">
      <c r="A148" s="67"/>
    </row>
    <row r="149">
      <c r="A149" s="67"/>
    </row>
    <row r="150">
      <c r="A150" s="67"/>
    </row>
    <row r="151">
      <c r="A151" s="67"/>
    </row>
    <row r="152">
      <c r="A152" s="67"/>
    </row>
    <row r="153">
      <c r="A153" s="67"/>
    </row>
    <row r="154">
      <c r="A154" s="67"/>
    </row>
    <row r="155">
      <c r="A155" s="67"/>
    </row>
    <row r="156">
      <c r="A156" s="67"/>
    </row>
    <row r="157">
      <c r="A157" s="67"/>
    </row>
    <row r="158">
      <c r="A158" s="67"/>
    </row>
    <row r="159">
      <c r="A159" s="67"/>
    </row>
    <row r="160">
      <c r="A160" s="67"/>
    </row>
    <row r="161">
      <c r="A161" s="67"/>
    </row>
    <row r="162">
      <c r="A162" s="67"/>
    </row>
    <row r="163">
      <c r="A163" s="67"/>
    </row>
    <row r="164">
      <c r="A164" s="67"/>
    </row>
    <row r="165">
      <c r="A165" s="67"/>
    </row>
    <row r="166">
      <c r="A166" s="67"/>
    </row>
    <row r="167">
      <c r="A167" s="67"/>
    </row>
    <row r="168">
      <c r="A168" s="67"/>
    </row>
    <row r="169">
      <c r="A169" s="67"/>
    </row>
    <row r="170">
      <c r="A170" s="67"/>
    </row>
    <row r="171">
      <c r="A171" s="67"/>
    </row>
    <row r="172">
      <c r="A172" s="67"/>
    </row>
    <row r="173">
      <c r="A173" s="67"/>
    </row>
    <row r="174">
      <c r="A174" s="67"/>
    </row>
    <row r="175">
      <c r="A175" s="67"/>
    </row>
    <row r="176">
      <c r="A176" s="67"/>
    </row>
    <row r="177">
      <c r="A177" s="67"/>
    </row>
    <row r="178">
      <c r="A178" s="67"/>
    </row>
    <row r="179">
      <c r="A179" s="67"/>
    </row>
    <row r="180">
      <c r="A180" s="67"/>
    </row>
    <row r="181">
      <c r="A181" s="67"/>
    </row>
    <row r="182">
      <c r="A182" s="67"/>
    </row>
    <row r="183">
      <c r="A183" s="67"/>
    </row>
    <row r="184">
      <c r="A184" s="67"/>
    </row>
    <row r="185">
      <c r="A185" s="67"/>
    </row>
    <row r="186">
      <c r="A186" s="67"/>
    </row>
    <row r="187">
      <c r="A187" s="67"/>
    </row>
    <row r="188">
      <c r="A188" s="67"/>
    </row>
    <row r="189">
      <c r="A189" s="67"/>
    </row>
    <row r="190">
      <c r="A190" s="67"/>
    </row>
    <row r="191">
      <c r="A191" s="67"/>
    </row>
    <row r="192">
      <c r="A192" s="67"/>
    </row>
    <row r="193">
      <c r="A193" s="67"/>
    </row>
    <row r="194">
      <c r="A194" s="67"/>
    </row>
    <row r="195">
      <c r="A195" s="67"/>
    </row>
    <row r="196">
      <c r="A196" s="67"/>
    </row>
    <row r="197">
      <c r="A197" s="67"/>
    </row>
    <row r="198">
      <c r="A198" s="67"/>
    </row>
    <row r="199">
      <c r="A199" s="67"/>
    </row>
    <row r="200">
      <c r="A200" s="67"/>
    </row>
    <row r="201">
      <c r="A201" s="67"/>
    </row>
    <row r="202">
      <c r="A202" s="67"/>
    </row>
    <row r="203">
      <c r="A203" s="67"/>
    </row>
    <row r="204">
      <c r="A204" s="67"/>
    </row>
    <row r="205">
      <c r="A205" s="67"/>
    </row>
    <row r="206">
      <c r="A206" s="67"/>
    </row>
    <row r="207">
      <c r="A207" s="67"/>
    </row>
    <row r="208">
      <c r="A208" s="67"/>
    </row>
    <row r="209">
      <c r="A209" s="67"/>
    </row>
    <row r="210">
      <c r="A210" s="67"/>
    </row>
    <row r="211">
      <c r="A211" s="67"/>
    </row>
    <row r="212">
      <c r="A212" s="67"/>
    </row>
    <row r="213">
      <c r="A213" s="67"/>
    </row>
    <row r="214">
      <c r="A214" s="67"/>
    </row>
    <row r="215">
      <c r="A215" s="67"/>
    </row>
    <row r="216">
      <c r="A216" s="67"/>
    </row>
    <row r="217">
      <c r="A217" s="67"/>
    </row>
    <row r="218">
      <c r="A218" s="67"/>
    </row>
    <row r="219">
      <c r="A219" s="67"/>
    </row>
    <row r="220">
      <c r="A220" s="67"/>
    </row>
    <row r="221">
      <c r="A221" s="67"/>
    </row>
    <row r="222">
      <c r="A222" s="67"/>
    </row>
    <row r="223">
      <c r="A223" s="67"/>
    </row>
    <row r="224">
      <c r="A224" s="67"/>
    </row>
    <row r="225">
      <c r="A225" s="67"/>
    </row>
    <row r="226">
      <c r="A226" s="67"/>
    </row>
    <row r="227">
      <c r="A227" s="67"/>
    </row>
    <row r="228">
      <c r="A228" s="67"/>
    </row>
    <row r="229">
      <c r="A229" s="67"/>
    </row>
    <row r="230">
      <c r="A230" s="67"/>
    </row>
    <row r="231">
      <c r="A231" s="67"/>
    </row>
    <row r="232">
      <c r="A232" s="67"/>
    </row>
    <row r="233">
      <c r="A233" s="67"/>
    </row>
    <row r="234">
      <c r="A234" s="67"/>
    </row>
    <row r="235">
      <c r="A235" s="67"/>
    </row>
    <row r="236">
      <c r="A236" s="67"/>
    </row>
    <row r="237">
      <c r="A237" s="67"/>
    </row>
    <row r="238">
      <c r="A238" s="67"/>
    </row>
    <row r="239">
      <c r="A239" s="67"/>
    </row>
    <row r="240">
      <c r="A240" s="67"/>
    </row>
    <row r="241">
      <c r="A241" s="67"/>
    </row>
    <row r="242">
      <c r="A242" s="67"/>
    </row>
    <row r="243">
      <c r="A243" s="67"/>
    </row>
    <row r="244">
      <c r="A244" s="67"/>
    </row>
    <row r="245">
      <c r="A245" s="67"/>
    </row>
    <row r="246">
      <c r="A246" s="67"/>
    </row>
    <row r="247">
      <c r="A247" s="67"/>
    </row>
    <row r="248">
      <c r="A248" s="67"/>
    </row>
    <row r="249">
      <c r="A249" s="67"/>
    </row>
    <row r="250">
      <c r="A250" s="67"/>
    </row>
    <row r="251">
      <c r="A251" s="67"/>
    </row>
    <row r="252">
      <c r="A252" s="67"/>
    </row>
    <row r="253">
      <c r="A253" s="67"/>
    </row>
    <row r="254">
      <c r="A254" s="67"/>
    </row>
    <row r="255">
      <c r="A255" s="67"/>
    </row>
    <row r="256">
      <c r="A256" s="67"/>
    </row>
    <row r="257">
      <c r="A257" s="67"/>
    </row>
    <row r="258">
      <c r="A258" s="67"/>
    </row>
    <row r="259">
      <c r="A259" s="67"/>
    </row>
    <row r="260">
      <c r="A260" s="67"/>
    </row>
    <row r="261">
      <c r="A261" s="67"/>
    </row>
    <row r="262">
      <c r="A262" s="67"/>
    </row>
    <row r="263">
      <c r="A263" s="67"/>
    </row>
    <row r="264">
      <c r="A264" s="67"/>
    </row>
    <row r="265">
      <c r="A265" s="67"/>
    </row>
    <row r="266">
      <c r="A266" s="67"/>
    </row>
    <row r="267">
      <c r="A267" s="67"/>
    </row>
    <row r="268">
      <c r="A268" s="67"/>
    </row>
    <row r="269">
      <c r="A269" s="67"/>
    </row>
    <row r="270">
      <c r="A270" s="67"/>
    </row>
    <row r="271">
      <c r="A271" s="67"/>
    </row>
    <row r="272">
      <c r="A272" s="67"/>
    </row>
    <row r="273">
      <c r="A273" s="67"/>
    </row>
    <row r="274">
      <c r="A274" s="67"/>
    </row>
    <row r="275">
      <c r="A275" s="67"/>
    </row>
    <row r="276">
      <c r="A276" s="67"/>
    </row>
    <row r="277">
      <c r="A277" s="67"/>
    </row>
    <row r="278">
      <c r="A278" s="67"/>
    </row>
    <row r="279">
      <c r="A279" s="67"/>
    </row>
    <row r="280">
      <c r="A280" s="67"/>
    </row>
    <row r="281">
      <c r="A281" s="67"/>
    </row>
    <row r="282">
      <c r="A282" s="67"/>
    </row>
    <row r="283">
      <c r="A283" s="67"/>
    </row>
    <row r="284">
      <c r="A284" s="67"/>
    </row>
    <row r="285">
      <c r="A285" s="67"/>
    </row>
    <row r="286">
      <c r="A286" s="67"/>
    </row>
    <row r="287">
      <c r="A287" s="67"/>
    </row>
    <row r="288">
      <c r="A288" s="67"/>
    </row>
    <row r="289">
      <c r="A289" s="67"/>
    </row>
    <row r="290">
      <c r="A290" s="67"/>
    </row>
    <row r="291">
      <c r="A291" s="67"/>
    </row>
    <row r="292">
      <c r="A292" s="67"/>
    </row>
    <row r="293">
      <c r="A293" s="67"/>
    </row>
    <row r="294">
      <c r="A294" s="67"/>
    </row>
    <row r="295">
      <c r="A295" s="67"/>
    </row>
    <row r="296">
      <c r="A296" s="67"/>
    </row>
    <row r="297">
      <c r="A297" s="67"/>
    </row>
    <row r="298">
      <c r="A298" s="67"/>
    </row>
    <row r="299">
      <c r="A299" s="67"/>
    </row>
    <row r="300">
      <c r="A300" s="67"/>
    </row>
    <row r="301">
      <c r="A301" s="67"/>
    </row>
    <row r="302">
      <c r="A302" s="67"/>
    </row>
    <row r="303">
      <c r="A303" s="67"/>
    </row>
    <row r="304">
      <c r="A304" s="67"/>
    </row>
    <row r="305">
      <c r="A305" s="67"/>
    </row>
    <row r="306">
      <c r="A306" s="67"/>
    </row>
    <row r="307">
      <c r="A307" s="67"/>
    </row>
    <row r="308">
      <c r="A308" s="67"/>
    </row>
    <row r="309">
      <c r="A309" s="67"/>
    </row>
    <row r="310">
      <c r="A310" s="67"/>
    </row>
    <row r="311">
      <c r="A311" s="67"/>
    </row>
    <row r="312">
      <c r="A312" s="67"/>
    </row>
    <row r="313">
      <c r="A313" s="67"/>
    </row>
    <row r="314">
      <c r="A314" s="67"/>
    </row>
    <row r="315">
      <c r="A315" s="67"/>
    </row>
    <row r="316">
      <c r="A316" s="67"/>
    </row>
    <row r="317">
      <c r="A317" s="67"/>
    </row>
    <row r="318">
      <c r="A318" s="67"/>
    </row>
    <row r="319">
      <c r="A319" s="67"/>
    </row>
    <row r="320">
      <c r="A320" s="67"/>
    </row>
    <row r="321">
      <c r="A321" s="67"/>
    </row>
    <row r="322">
      <c r="A322" s="67"/>
    </row>
    <row r="323">
      <c r="A323" s="67"/>
    </row>
    <row r="324">
      <c r="A324" s="67"/>
    </row>
    <row r="325">
      <c r="A325" s="67"/>
    </row>
    <row r="326">
      <c r="A326" s="67"/>
    </row>
    <row r="327">
      <c r="A327" s="67"/>
    </row>
    <row r="328">
      <c r="A328" s="67"/>
    </row>
    <row r="329">
      <c r="A329" s="67"/>
    </row>
    <row r="330">
      <c r="A330" s="67"/>
    </row>
    <row r="331">
      <c r="A331" s="67"/>
    </row>
    <row r="332">
      <c r="A332" s="67"/>
    </row>
    <row r="333">
      <c r="A333" s="67"/>
    </row>
    <row r="334">
      <c r="A334" s="67"/>
    </row>
    <row r="335">
      <c r="A335" s="67"/>
    </row>
    <row r="336">
      <c r="A336" s="67"/>
    </row>
    <row r="337">
      <c r="A337" s="67"/>
    </row>
    <row r="338">
      <c r="A338" s="67"/>
    </row>
    <row r="339">
      <c r="A339" s="67"/>
    </row>
    <row r="340">
      <c r="A340" s="67"/>
    </row>
    <row r="341">
      <c r="A341" s="67"/>
    </row>
    <row r="342">
      <c r="A342" s="67"/>
    </row>
    <row r="343">
      <c r="A343" s="67"/>
    </row>
    <row r="344">
      <c r="A344" s="67"/>
    </row>
    <row r="345">
      <c r="A345" s="67"/>
    </row>
    <row r="346">
      <c r="A346" s="67"/>
    </row>
    <row r="347">
      <c r="A347" s="67"/>
    </row>
    <row r="348">
      <c r="A348" s="67"/>
    </row>
    <row r="349">
      <c r="A349" s="67"/>
    </row>
    <row r="350">
      <c r="A350" s="67"/>
    </row>
    <row r="351">
      <c r="A351" s="67"/>
    </row>
    <row r="352">
      <c r="A352" s="67"/>
    </row>
    <row r="353">
      <c r="A353" s="67"/>
    </row>
    <row r="354">
      <c r="A354" s="67"/>
    </row>
    <row r="355">
      <c r="A355" s="67"/>
    </row>
    <row r="356">
      <c r="A356" s="67"/>
    </row>
    <row r="357">
      <c r="A357" s="67"/>
    </row>
    <row r="358">
      <c r="A358" s="67"/>
    </row>
    <row r="359">
      <c r="A359" s="67"/>
    </row>
    <row r="360">
      <c r="A360" s="67"/>
    </row>
    <row r="361">
      <c r="A361" s="67"/>
    </row>
    <row r="362">
      <c r="A362" s="67"/>
    </row>
    <row r="363">
      <c r="A363" s="67"/>
    </row>
    <row r="364">
      <c r="A364" s="67"/>
    </row>
    <row r="365">
      <c r="A365" s="67"/>
    </row>
    <row r="366">
      <c r="A366" s="67"/>
    </row>
    <row r="367">
      <c r="A367" s="67"/>
    </row>
    <row r="368">
      <c r="A368" s="67"/>
    </row>
    <row r="369">
      <c r="A369" s="67"/>
    </row>
    <row r="370">
      <c r="A370" s="67"/>
    </row>
    <row r="371">
      <c r="A371" s="67"/>
    </row>
    <row r="372">
      <c r="A372" s="67"/>
    </row>
    <row r="373">
      <c r="A373" s="67"/>
    </row>
    <row r="374">
      <c r="A374" s="67"/>
    </row>
    <row r="375">
      <c r="A375" s="67"/>
    </row>
    <row r="376">
      <c r="A376" s="67"/>
    </row>
    <row r="377">
      <c r="A377" s="67"/>
    </row>
    <row r="378">
      <c r="A378" s="67"/>
    </row>
    <row r="379">
      <c r="A379" s="67"/>
    </row>
    <row r="380">
      <c r="A380" s="67"/>
    </row>
    <row r="381">
      <c r="A381" s="67"/>
    </row>
    <row r="382">
      <c r="A382" s="67"/>
    </row>
    <row r="383">
      <c r="A383" s="67"/>
    </row>
    <row r="384">
      <c r="A384" s="67"/>
    </row>
    <row r="385">
      <c r="A385" s="67"/>
    </row>
    <row r="386">
      <c r="A386" s="67"/>
    </row>
    <row r="387">
      <c r="A387" s="67"/>
    </row>
    <row r="388">
      <c r="A388" s="67"/>
    </row>
    <row r="389">
      <c r="A389" s="67"/>
    </row>
    <row r="390">
      <c r="A390" s="67"/>
    </row>
    <row r="391">
      <c r="A391" s="67"/>
    </row>
    <row r="392">
      <c r="A392" s="67"/>
    </row>
    <row r="393">
      <c r="A393" s="67"/>
    </row>
    <row r="394">
      <c r="A394" s="67"/>
    </row>
    <row r="395">
      <c r="A395" s="67"/>
    </row>
    <row r="396">
      <c r="A396" s="67"/>
    </row>
    <row r="397">
      <c r="A397" s="67"/>
    </row>
    <row r="398">
      <c r="A398" s="67"/>
    </row>
    <row r="399">
      <c r="A399" s="67"/>
    </row>
    <row r="400">
      <c r="A400" s="67"/>
    </row>
    <row r="401">
      <c r="A401" s="67"/>
    </row>
    <row r="402">
      <c r="A402" s="67"/>
    </row>
    <row r="403">
      <c r="A403" s="67"/>
    </row>
    <row r="404">
      <c r="A404" s="67"/>
    </row>
    <row r="405">
      <c r="A405" s="67"/>
    </row>
    <row r="406">
      <c r="A406" s="67"/>
    </row>
    <row r="407">
      <c r="A407" s="67"/>
    </row>
    <row r="408">
      <c r="A408" s="67"/>
    </row>
    <row r="409">
      <c r="A409" s="67"/>
    </row>
    <row r="410">
      <c r="A410" s="67"/>
    </row>
    <row r="411">
      <c r="A411" s="67"/>
    </row>
    <row r="412">
      <c r="A412" s="67"/>
    </row>
    <row r="413">
      <c r="A413" s="67"/>
    </row>
    <row r="414">
      <c r="A414" s="67"/>
    </row>
    <row r="415">
      <c r="A415" s="67"/>
    </row>
    <row r="416">
      <c r="A416" s="67"/>
    </row>
    <row r="417">
      <c r="A417" s="67"/>
    </row>
    <row r="418">
      <c r="A418" s="67"/>
    </row>
    <row r="419">
      <c r="A419" s="67"/>
    </row>
    <row r="420">
      <c r="A420" s="67"/>
    </row>
    <row r="421">
      <c r="A421" s="67"/>
    </row>
    <row r="422">
      <c r="A422" s="67"/>
    </row>
    <row r="423">
      <c r="A423" s="67"/>
    </row>
    <row r="424">
      <c r="A424" s="67"/>
    </row>
    <row r="425">
      <c r="A425" s="67"/>
    </row>
    <row r="426">
      <c r="A426" s="67"/>
    </row>
    <row r="427">
      <c r="A427" s="67"/>
    </row>
    <row r="428">
      <c r="A428" s="67"/>
    </row>
    <row r="429">
      <c r="A429" s="67"/>
    </row>
    <row r="430">
      <c r="A430" s="67"/>
    </row>
    <row r="431">
      <c r="A431" s="67"/>
    </row>
    <row r="432">
      <c r="A432" s="67"/>
    </row>
    <row r="433">
      <c r="A433" s="67"/>
    </row>
    <row r="434">
      <c r="A434" s="67"/>
    </row>
    <row r="435">
      <c r="A435" s="67"/>
    </row>
    <row r="436">
      <c r="A436" s="67"/>
    </row>
    <row r="437">
      <c r="A437" s="67"/>
    </row>
    <row r="438">
      <c r="A438" s="67"/>
    </row>
    <row r="439">
      <c r="A439" s="67"/>
    </row>
    <row r="440">
      <c r="A440" s="67"/>
    </row>
    <row r="441">
      <c r="A441" s="67"/>
    </row>
    <row r="442">
      <c r="A442" s="67"/>
    </row>
    <row r="443">
      <c r="A443" s="67"/>
    </row>
    <row r="444">
      <c r="A444" s="67"/>
    </row>
    <row r="445">
      <c r="A445" s="67"/>
    </row>
    <row r="446">
      <c r="A446" s="67"/>
    </row>
    <row r="447">
      <c r="A447" s="67"/>
    </row>
    <row r="448">
      <c r="A448" s="67"/>
    </row>
    <row r="449">
      <c r="A449" s="67"/>
    </row>
    <row r="450">
      <c r="A450" s="67"/>
    </row>
    <row r="451">
      <c r="A451" s="67"/>
    </row>
    <row r="452">
      <c r="A452" s="67"/>
    </row>
    <row r="453">
      <c r="A453" s="67"/>
    </row>
    <row r="454">
      <c r="A454" s="67"/>
    </row>
    <row r="455">
      <c r="A455" s="67"/>
    </row>
    <row r="456">
      <c r="A456" s="67"/>
    </row>
    <row r="457">
      <c r="A457" s="67"/>
    </row>
    <row r="458">
      <c r="A458" s="67"/>
    </row>
    <row r="459">
      <c r="A459" s="67"/>
    </row>
    <row r="460">
      <c r="A460" s="67"/>
    </row>
    <row r="461">
      <c r="A461" s="67"/>
    </row>
    <row r="462">
      <c r="A462" s="67"/>
    </row>
    <row r="463">
      <c r="A463" s="67"/>
    </row>
    <row r="464">
      <c r="A464" s="67"/>
    </row>
    <row r="465">
      <c r="A465" s="67"/>
    </row>
    <row r="466">
      <c r="A466" s="67"/>
    </row>
    <row r="467">
      <c r="A467" s="67"/>
    </row>
    <row r="468">
      <c r="A468" s="67"/>
    </row>
    <row r="469">
      <c r="A469" s="67"/>
    </row>
    <row r="470">
      <c r="A470" s="67"/>
    </row>
    <row r="471">
      <c r="A471" s="67"/>
    </row>
    <row r="472">
      <c r="A472" s="67"/>
    </row>
    <row r="473">
      <c r="A473" s="67"/>
    </row>
    <row r="474">
      <c r="A474" s="67"/>
    </row>
    <row r="475">
      <c r="A475" s="67"/>
    </row>
    <row r="476">
      <c r="A476" s="67"/>
    </row>
    <row r="477">
      <c r="A477" s="67"/>
    </row>
    <row r="478">
      <c r="A478" s="67"/>
    </row>
    <row r="479">
      <c r="A479" s="67"/>
    </row>
    <row r="480">
      <c r="A480" s="67"/>
    </row>
    <row r="481">
      <c r="A481" s="67"/>
    </row>
    <row r="482">
      <c r="A482" s="67"/>
    </row>
    <row r="483">
      <c r="A483" s="67"/>
    </row>
    <row r="484">
      <c r="A484" s="67"/>
    </row>
    <row r="485">
      <c r="A485" s="67"/>
    </row>
    <row r="486">
      <c r="A486" s="67"/>
    </row>
    <row r="487">
      <c r="A487" s="67"/>
    </row>
    <row r="488">
      <c r="A488" s="67"/>
    </row>
    <row r="489">
      <c r="A489" s="67"/>
    </row>
    <row r="490">
      <c r="A490" s="67"/>
    </row>
    <row r="491">
      <c r="A491" s="67"/>
    </row>
    <row r="492">
      <c r="A492" s="67"/>
    </row>
    <row r="493">
      <c r="A493" s="67"/>
    </row>
    <row r="494">
      <c r="A494" s="67"/>
    </row>
    <row r="495">
      <c r="A495" s="67"/>
    </row>
    <row r="496">
      <c r="A496" s="67"/>
    </row>
    <row r="497">
      <c r="A497" s="67"/>
    </row>
    <row r="498">
      <c r="A498" s="67"/>
    </row>
    <row r="499">
      <c r="A499" s="67"/>
    </row>
    <row r="500">
      <c r="A500" s="67"/>
    </row>
    <row r="501">
      <c r="A501" s="67"/>
    </row>
    <row r="502">
      <c r="A502" s="67"/>
    </row>
    <row r="503">
      <c r="A503" s="67"/>
    </row>
    <row r="504">
      <c r="A504" s="67"/>
    </row>
    <row r="505">
      <c r="A505" s="67"/>
    </row>
    <row r="506">
      <c r="A506" s="67"/>
    </row>
    <row r="507">
      <c r="A507" s="67"/>
    </row>
    <row r="508">
      <c r="A508" s="67"/>
    </row>
    <row r="509">
      <c r="A509" s="67"/>
    </row>
    <row r="510">
      <c r="A510" s="67"/>
    </row>
    <row r="511">
      <c r="A511" s="67"/>
    </row>
    <row r="512">
      <c r="A512" s="67"/>
    </row>
    <row r="513">
      <c r="A513" s="67"/>
    </row>
    <row r="514">
      <c r="A514" s="67"/>
    </row>
    <row r="515">
      <c r="A515" s="67"/>
    </row>
    <row r="516">
      <c r="A516" s="67"/>
    </row>
    <row r="517">
      <c r="A517" s="67"/>
    </row>
    <row r="518">
      <c r="A518" s="67"/>
    </row>
    <row r="519">
      <c r="A519" s="67"/>
    </row>
    <row r="520">
      <c r="A520" s="67"/>
    </row>
    <row r="521">
      <c r="A521" s="67"/>
    </row>
    <row r="522">
      <c r="A522" s="67"/>
    </row>
    <row r="523">
      <c r="A523" s="67"/>
    </row>
    <row r="524">
      <c r="A524" s="67"/>
    </row>
    <row r="525">
      <c r="A525" s="67"/>
    </row>
    <row r="526">
      <c r="A526" s="67"/>
    </row>
    <row r="527">
      <c r="A527" s="67"/>
    </row>
    <row r="528">
      <c r="A528" s="67"/>
    </row>
    <row r="529">
      <c r="A529" s="67"/>
    </row>
    <row r="530">
      <c r="A530" s="67"/>
    </row>
    <row r="531">
      <c r="A531" s="67"/>
    </row>
    <row r="532">
      <c r="A532" s="67"/>
    </row>
    <row r="533">
      <c r="A533" s="67"/>
    </row>
    <row r="534">
      <c r="A534" s="67"/>
    </row>
    <row r="535">
      <c r="A535" s="67"/>
    </row>
    <row r="536">
      <c r="A536" s="67"/>
    </row>
    <row r="537">
      <c r="A537" s="67"/>
    </row>
    <row r="538">
      <c r="A538" s="67"/>
    </row>
    <row r="539">
      <c r="A539" s="67"/>
    </row>
    <row r="540">
      <c r="A540" s="67"/>
    </row>
    <row r="541">
      <c r="A541" s="67"/>
    </row>
    <row r="542">
      <c r="A542" s="67"/>
    </row>
    <row r="543">
      <c r="A543" s="67"/>
    </row>
    <row r="544">
      <c r="A544" s="67"/>
    </row>
    <row r="545">
      <c r="A545" s="67"/>
    </row>
    <row r="546">
      <c r="A546" s="67"/>
    </row>
    <row r="547">
      <c r="A547" s="67"/>
    </row>
    <row r="548">
      <c r="A548" s="67"/>
    </row>
    <row r="549">
      <c r="A549" s="67"/>
    </row>
    <row r="550">
      <c r="A550" s="67"/>
    </row>
    <row r="551">
      <c r="A551" s="67"/>
    </row>
    <row r="552">
      <c r="A552" s="67"/>
    </row>
    <row r="553">
      <c r="A553" s="67"/>
    </row>
    <row r="554">
      <c r="A554" s="67"/>
    </row>
    <row r="555">
      <c r="A555" s="67"/>
    </row>
    <row r="556">
      <c r="A556" s="67"/>
    </row>
    <row r="557">
      <c r="A557" s="67"/>
    </row>
    <row r="558">
      <c r="A558" s="67"/>
    </row>
    <row r="559">
      <c r="A559" s="67"/>
    </row>
    <row r="560">
      <c r="A560" s="67"/>
    </row>
    <row r="561">
      <c r="A561" s="67"/>
    </row>
    <row r="562">
      <c r="A562" s="67"/>
    </row>
    <row r="563">
      <c r="A563" s="67"/>
    </row>
    <row r="564">
      <c r="A564" s="67"/>
    </row>
    <row r="565">
      <c r="A565" s="67"/>
    </row>
    <row r="566">
      <c r="A566" s="67"/>
    </row>
    <row r="567">
      <c r="A567" s="67"/>
    </row>
    <row r="568">
      <c r="A568" s="67"/>
    </row>
    <row r="569">
      <c r="A569" s="67"/>
    </row>
    <row r="570">
      <c r="A570" s="67"/>
    </row>
    <row r="571">
      <c r="A571" s="67"/>
    </row>
    <row r="572">
      <c r="A572" s="67"/>
    </row>
    <row r="573">
      <c r="A573" s="67"/>
    </row>
    <row r="574">
      <c r="A574" s="67"/>
    </row>
    <row r="575">
      <c r="A575" s="67"/>
    </row>
    <row r="576">
      <c r="A576" s="67"/>
    </row>
    <row r="577">
      <c r="A577" s="67"/>
    </row>
    <row r="578">
      <c r="A578" s="67"/>
    </row>
    <row r="579">
      <c r="A579" s="67"/>
    </row>
    <row r="580">
      <c r="A580" s="67"/>
    </row>
    <row r="581">
      <c r="A581" s="67"/>
    </row>
    <row r="582">
      <c r="A582" s="67"/>
    </row>
    <row r="583">
      <c r="A583" s="67"/>
    </row>
    <row r="584">
      <c r="A584" s="67"/>
    </row>
    <row r="585">
      <c r="A585" s="67"/>
    </row>
    <row r="586">
      <c r="A586" s="67"/>
    </row>
    <row r="587">
      <c r="A587" s="67"/>
    </row>
    <row r="588">
      <c r="A588" s="67"/>
    </row>
    <row r="589">
      <c r="A589" s="67"/>
    </row>
    <row r="590">
      <c r="A590" s="67"/>
    </row>
    <row r="591">
      <c r="A591" s="67"/>
    </row>
    <row r="592">
      <c r="A592" s="67"/>
    </row>
    <row r="593">
      <c r="A593" s="67"/>
    </row>
    <row r="594">
      <c r="A594" s="67"/>
    </row>
    <row r="595">
      <c r="A595" s="67"/>
    </row>
    <row r="596">
      <c r="A596" s="67"/>
    </row>
    <row r="597">
      <c r="A597" s="67"/>
    </row>
    <row r="598">
      <c r="A598" s="67"/>
    </row>
    <row r="599">
      <c r="A599" s="67"/>
    </row>
    <row r="600">
      <c r="A600" s="67"/>
    </row>
    <row r="601">
      <c r="A601" s="67"/>
    </row>
    <row r="602">
      <c r="A602" s="67"/>
    </row>
    <row r="603">
      <c r="A603" s="67"/>
    </row>
    <row r="604">
      <c r="A604" s="67"/>
    </row>
    <row r="605">
      <c r="A605" s="67"/>
    </row>
    <row r="606">
      <c r="A606" s="67"/>
    </row>
    <row r="607">
      <c r="A607" s="67"/>
    </row>
    <row r="608">
      <c r="A608" s="67"/>
    </row>
    <row r="609">
      <c r="A609" s="67"/>
    </row>
    <row r="610">
      <c r="A610" s="67"/>
    </row>
    <row r="611">
      <c r="A611" s="67"/>
    </row>
    <row r="612">
      <c r="A612" s="67"/>
    </row>
    <row r="613">
      <c r="A613" s="67"/>
    </row>
    <row r="614">
      <c r="A614" s="67"/>
    </row>
    <row r="615">
      <c r="A615" s="67"/>
    </row>
    <row r="616">
      <c r="A616" s="67"/>
    </row>
    <row r="617">
      <c r="A617" s="67"/>
    </row>
    <row r="618">
      <c r="A618" s="67"/>
    </row>
    <row r="619">
      <c r="A619" s="67"/>
    </row>
    <row r="620">
      <c r="A620" s="67"/>
    </row>
    <row r="621">
      <c r="A621" s="67"/>
    </row>
    <row r="622">
      <c r="A622" s="67"/>
    </row>
    <row r="623">
      <c r="A623" s="67"/>
    </row>
    <row r="624">
      <c r="A624" s="67"/>
    </row>
    <row r="625">
      <c r="A625" s="67"/>
    </row>
    <row r="626">
      <c r="A626" s="67"/>
    </row>
    <row r="627">
      <c r="A627" s="67"/>
    </row>
    <row r="628">
      <c r="A628" s="67"/>
    </row>
    <row r="629">
      <c r="A629" s="67"/>
    </row>
    <row r="630">
      <c r="A630" s="67"/>
    </row>
    <row r="631">
      <c r="A631" s="67"/>
    </row>
    <row r="632">
      <c r="A632" s="67"/>
    </row>
    <row r="633">
      <c r="A633" s="67"/>
    </row>
    <row r="634">
      <c r="A634" s="67"/>
    </row>
    <row r="635">
      <c r="A635" s="67"/>
    </row>
    <row r="636">
      <c r="A636" s="67"/>
    </row>
    <row r="637">
      <c r="A637" s="67"/>
    </row>
    <row r="638">
      <c r="A638" s="67"/>
    </row>
    <row r="639">
      <c r="A639" s="67"/>
    </row>
    <row r="640">
      <c r="A640" s="67"/>
    </row>
    <row r="641">
      <c r="A641" s="67"/>
    </row>
    <row r="642">
      <c r="A642" s="67"/>
    </row>
    <row r="643">
      <c r="A643" s="67"/>
    </row>
    <row r="644">
      <c r="A644" s="67"/>
    </row>
    <row r="645">
      <c r="A645" s="67"/>
    </row>
    <row r="646">
      <c r="A646" s="67"/>
    </row>
    <row r="647">
      <c r="A647" s="67"/>
    </row>
    <row r="648">
      <c r="A648" s="67"/>
    </row>
    <row r="649">
      <c r="A649" s="67"/>
    </row>
    <row r="650">
      <c r="A650" s="67"/>
    </row>
    <row r="651">
      <c r="A651" s="67"/>
    </row>
    <row r="652">
      <c r="A652" s="67"/>
    </row>
    <row r="653">
      <c r="A653" s="67"/>
    </row>
    <row r="654">
      <c r="A654" s="67"/>
    </row>
    <row r="655">
      <c r="A655" s="67"/>
    </row>
    <row r="656">
      <c r="A656" s="67"/>
    </row>
    <row r="657">
      <c r="A657" s="67"/>
    </row>
    <row r="658">
      <c r="A658" s="67"/>
    </row>
    <row r="659">
      <c r="A659" s="67"/>
    </row>
    <row r="660">
      <c r="A660" s="67"/>
    </row>
    <row r="661">
      <c r="A661" s="67"/>
    </row>
    <row r="662">
      <c r="A662" s="67"/>
    </row>
    <row r="663">
      <c r="A663" s="67"/>
    </row>
    <row r="664">
      <c r="A664" s="67"/>
    </row>
    <row r="665">
      <c r="A665" s="67"/>
    </row>
    <row r="666">
      <c r="A666" s="67"/>
    </row>
    <row r="667">
      <c r="A667" s="67"/>
    </row>
    <row r="668">
      <c r="A668" s="67"/>
    </row>
    <row r="669">
      <c r="A669" s="67"/>
    </row>
    <row r="670">
      <c r="A670" s="67"/>
    </row>
    <row r="671">
      <c r="A671" s="67"/>
    </row>
    <row r="672">
      <c r="A672" s="67"/>
    </row>
    <row r="673">
      <c r="A673" s="67"/>
    </row>
    <row r="674">
      <c r="A674" s="67"/>
    </row>
    <row r="675">
      <c r="A675" s="67"/>
    </row>
    <row r="676">
      <c r="A676" s="67"/>
    </row>
    <row r="677">
      <c r="A677" s="67"/>
    </row>
    <row r="678">
      <c r="A678" s="67"/>
    </row>
    <row r="679">
      <c r="A679" s="67"/>
    </row>
    <row r="680">
      <c r="A680" s="67"/>
    </row>
    <row r="681">
      <c r="A681" s="67"/>
    </row>
    <row r="682">
      <c r="A682" s="67"/>
    </row>
    <row r="683">
      <c r="A683" s="67"/>
    </row>
    <row r="684">
      <c r="A684" s="67"/>
    </row>
    <row r="685">
      <c r="A685" s="67"/>
    </row>
    <row r="686">
      <c r="A686" s="67"/>
    </row>
    <row r="687">
      <c r="A687" s="67"/>
    </row>
    <row r="688">
      <c r="A688" s="67"/>
    </row>
    <row r="689">
      <c r="A689" s="67"/>
    </row>
    <row r="690">
      <c r="A690" s="67"/>
    </row>
    <row r="691">
      <c r="A691" s="67"/>
    </row>
    <row r="692">
      <c r="A692" s="67"/>
    </row>
    <row r="693">
      <c r="A693" s="67"/>
    </row>
    <row r="694">
      <c r="A694" s="67"/>
    </row>
    <row r="695">
      <c r="A695" s="67"/>
    </row>
    <row r="696">
      <c r="A696" s="67"/>
    </row>
    <row r="697">
      <c r="A697" s="67"/>
    </row>
    <row r="698">
      <c r="A698" s="67"/>
    </row>
    <row r="699">
      <c r="A699" s="67"/>
    </row>
    <row r="700">
      <c r="A700" s="67"/>
    </row>
    <row r="701">
      <c r="A701" s="67"/>
    </row>
    <row r="702">
      <c r="A702" s="67"/>
    </row>
    <row r="703">
      <c r="A703" s="67"/>
    </row>
    <row r="704">
      <c r="A704" s="67"/>
    </row>
    <row r="705">
      <c r="A705" s="67"/>
    </row>
    <row r="706">
      <c r="A706" s="67"/>
    </row>
    <row r="707">
      <c r="A707" s="67"/>
    </row>
    <row r="708">
      <c r="A708" s="67"/>
    </row>
    <row r="709">
      <c r="A709" s="67"/>
    </row>
    <row r="710">
      <c r="A710" s="67"/>
    </row>
    <row r="711">
      <c r="A711" s="67"/>
    </row>
    <row r="712">
      <c r="A712" s="67"/>
    </row>
    <row r="713">
      <c r="A713" s="67"/>
    </row>
    <row r="714">
      <c r="A714" s="67"/>
    </row>
    <row r="715">
      <c r="A715" s="67"/>
    </row>
    <row r="716">
      <c r="A716" s="67"/>
    </row>
    <row r="717">
      <c r="A717" s="67"/>
    </row>
    <row r="718">
      <c r="A718" s="67"/>
    </row>
    <row r="719">
      <c r="A719" s="67"/>
    </row>
    <row r="720">
      <c r="A720" s="67"/>
    </row>
    <row r="721">
      <c r="A721" s="67"/>
    </row>
    <row r="722">
      <c r="A722" s="67"/>
    </row>
    <row r="723">
      <c r="A723" s="67"/>
    </row>
    <row r="724">
      <c r="A724" s="67"/>
    </row>
    <row r="725">
      <c r="A725" s="67"/>
    </row>
    <row r="726">
      <c r="A726" s="67"/>
    </row>
    <row r="727">
      <c r="A727" s="67"/>
    </row>
    <row r="728">
      <c r="A728" s="67"/>
    </row>
    <row r="729">
      <c r="A729" s="67"/>
    </row>
    <row r="730">
      <c r="A730" s="67"/>
    </row>
    <row r="731">
      <c r="A731" s="67"/>
    </row>
    <row r="732">
      <c r="A732" s="67"/>
    </row>
    <row r="733">
      <c r="A733" s="67"/>
    </row>
    <row r="734">
      <c r="A734" s="67"/>
    </row>
    <row r="735">
      <c r="A735" s="67"/>
    </row>
    <row r="736">
      <c r="A736" s="67"/>
    </row>
    <row r="737">
      <c r="A737" s="67"/>
    </row>
    <row r="738">
      <c r="A738" s="67"/>
    </row>
    <row r="739">
      <c r="A739" s="67"/>
    </row>
    <row r="740">
      <c r="A740" s="67"/>
    </row>
    <row r="741">
      <c r="A741" s="67"/>
    </row>
    <row r="742">
      <c r="A742" s="67"/>
    </row>
    <row r="743">
      <c r="A743" s="67"/>
    </row>
    <row r="744">
      <c r="A744" s="67"/>
    </row>
    <row r="745">
      <c r="A745" s="67"/>
    </row>
    <row r="746">
      <c r="A746" s="67"/>
    </row>
    <row r="747">
      <c r="A747" s="67"/>
    </row>
    <row r="748">
      <c r="A748" s="67"/>
    </row>
    <row r="749">
      <c r="A749" s="67"/>
    </row>
    <row r="750">
      <c r="A750" s="67"/>
    </row>
    <row r="751">
      <c r="A751" s="67"/>
    </row>
    <row r="752">
      <c r="A752" s="67"/>
    </row>
    <row r="753">
      <c r="A753" s="67"/>
    </row>
    <row r="754">
      <c r="A754" s="67"/>
    </row>
    <row r="755">
      <c r="A755" s="67"/>
    </row>
    <row r="756">
      <c r="A756" s="67"/>
    </row>
    <row r="757">
      <c r="A757" s="67"/>
    </row>
    <row r="758">
      <c r="A758" s="67"/>
    </row>
    <row r="759">
      <c r="A759" s="67"/>
    </row>
    <row r="760">
      <c r="A760" s="67"/>
    </row>
    <row r="761">
      <c r="A761" s="67"/>
    </row>
    <row r="762">
      <c r="A762" s="67"/>
    </row>
    <row r="763">
      <c r="A763" s="67"/>
    </row>
    <row r="764">
      <c r="A764" s="67"/>
    </row>
    <row r="765">
      <c r="A765" s="67"/>
    </row>
    <row r="766">
      <c r="A766" s="67"/>
    </row>
    <row r="767">
      <c r="A767" s="67"/>
    </row>
    <row r="768">
      <c r="A768" s="67"/>
    </row>
    <row r="769">
      <c r="A769" s="67"/>
    </row>
    <row r="770">
      <c r="A770" s="67"/>
    </row>
    <row r="771">
      <c r="A771" s="67"/>
    </row>
    <row r="772">
      <c r="A772" s="67"/>
    </row>
    <row r="773">
      <c r="A773" s="67"/>
    </row>
    <row r="774">
      <c r="A774" s="67"/>
    </row>
    <row r="775">
      <c r="A775" s="67"/>
    </row>
    <row r="776">
      <c r="A776" s="67"/>
    </row>
    <row r="777">
      <c r="A777" s="67"/>
    </row>
    <row r="778">
      <c r="A778" s="67"/>
    </row>
    <row r="779">
      <c r="A779" s="67"/>
    </row>
    <row r="780">
      <c r="A780" s="67"/>
    </row>
    <row r="781">
      <c r="A781" s="67"/>
    </row>
    <row r="782">
      <c r="A782" s="67"/>
    </row>
    <row r="783">
      <c r="A783" s="67"/>
    </row>
    <row r="784">
      <c r="A784" s="67"/>
    </row>
    <row r="785">
      <c r="A785" s="67"/>
    </row>
    <row r="786">
      <c r="A786" s="67"/>
    </row>
    <row r="787">
      <c r="A787" s="67"/>
    </row>
    <row r="788">
      <c r="A788" s="67"/>
    </row>
    <row r="789">
      <c r="A789" s="67"/>
    </row>
    <row r="790">
      <c r="A790" s="67"/>
    </row>
    <row r="791">
      <c r="A791" s="67"/>
    </row>
    <row r="792">
      <c r="A792" s="67"/>
    </row>
    <row r="793">
      <c r="A793" s="67"/>
    </row>
    <row r="794">
      <c r="A794" s="67"/>
    </row>
    <row r="795">
      <c r="A795" s="67"/>
    </row>
    <row r="796">
      <c r="A796" s="67"/>
    </row>
    <row r="797">
      <c r="A797" s="67"/>
    </row>
    <row r="798">
      <c r="A798" s="67"/>
    </row>
    <row r="799">
      <c r="A799" s="67"/>
    </row>
    <row r="800">
      <c r="A800" s="67"/>
    </row>
    <row r="801">
      <c r="A801" s="67"/>
    </row>
    <row r="802">
      <c r="A802" s="67"/>
    </row>
    <row r="803">
      <c r="A803" s="67"/>
    </row>
    <row r="804">
      <c r="A804" s="67"/>
    </row>
    <row r="805">
      <c r="A805" s="67"/>
    </row>
    <row r="806">
      <c r="A806" s="67"/>
    </row>
    <row r="807">
      <c r="A807" s="67"/>
    </row>
    <row r="808">
      <c r="A808" s="67"/>
    </row>
    <row r="809">
      <c r="A809" s="67"/>
    </row>
    <row r="810">
      <c r="A810" s="67"/>
    </row>
    <row r="811">
      <c r="A811" s="67"/>
    </row>
    <row r="812">
      <c r="A812" s="67"/>
    </row>
    <row r="813">
      <c r="A813" s="67"/>
    </row>
    <row r="814">
      <c r="A814" s="67"/>
    </row>
    <row r="815">
      <c r="A815" s="67"/>
    </row>
    <row r="816">
      <c r="A816" s="67"/>
    </row>
    <row r="817">
      <c r="A817" s="67"/>
    </row>
    <row r="818">
      <c r="A818" s="67"/>
    </row>
    <row r="819">
      <c r="A819" s="67"/>
    </row>
    <row r="820">
      <c r="A820" s="67"/>
    </row>
    <row r="821">
      <c r="A821" s="67"/>
    </row>
    <row r="822">
      <c r="A822" s="67"/>
    </row>
    <row r="823">
      <c r="A823" s="67"/>
    </row>
    <row r="824">
      <c r="A824" s="67"/>
    </row>
    <row r="825">
      <c r="A825" s="67"/>
    </row>
    <row r="826">
      <c r="A826" s="67"/>
    </row>
    <row r="827">
      <c r="A827" s="67"/>
    </row>
    <row r="828">
      <c r="A828" s="67"/>
    </row>
    <row r="829">
      <c r="A829" s="67"/>
    </row>
    <row r="830">
      <c r="A830" s="67"/>
    </row>
    <row r="831">
      <c r="A831" s="67"/>
    </row>
    <row r="832">
      <c r="A832" s="67"/>
    </row>
    <row r="833">
      <c r="A833" s="67"/>
    </row>
    <row r="834">
      <c r="A834" s="67"/>
    </row>
    <row r="835">
      <c r="A835" s="67"/>
    </row>
    <row r="836">
      <c r="A836" s="67"/>
    </row>
    <row r="837">
      <c r="A837" s="67"/>
    </row>
    <row r="838">
      <c r="A838" s="67"/>
    </row>
    <row r="839">
      <c r="A839" s="67"/>
    </row>
    <row r="840">
      <c r="A840" s="67"/>
    </row>
    <row r="841">
      <c r="A841" s="67"/>
    </row>
    <row r="842">
      <c r="A842" s="67"/>
    </row>
    <row r="843">
      <c r="A843" s="67"/>
    </row>
    <row r="844">
      <c r="A844" s="67"/>
    </row>
    <row r="845">
      <c r="A845" s="67"/>
    </row>
    <row r="846">
      <c r="A846" s="67"/>
    </row>
    <row r="847">
      <c r="A847" s="67"/>
    </row>
    <row r="848">
      <c r="A848" s="67"/>
    </row>
    <row r="849">
      <c r="A849" s="67"/>
    </row>
    <row r="850">
      <c r="A850" s="67"/>
    </row>
    <row r="851">
      <c r="A851" s="67"/>
    </row>
    <row r="852">
      <c r="A852" s="67"/>
    </row>
    <row r="853">
      <c r="A853" s="67"/>
    </row>
    <row r="854">
      <c r="A854" s="67"/>
    </row>
    <row r="855">
      <c r="A855" s="67"/>
    </row>
    <row r="856">
      <c r="A856" s="67"/>
    </row>
    <row r="857">
      <c r="A857" s="67"/>
    </row>
    <row r="858">
      <c r="A858" s="67"/>
    </row>
    <row r="859">
      <c r="A859" s="67"/>
    </row>
    <row r="860">
      <c r="A860" s="67"/>
    </row>
    <row r="861">
      <c r="A861" s="67"/>
    </row>
    <row r="862">
      <c r="A862" s="67"/>
    </row>
    <row r="863">
      <c r="A863" s="67"/>
    </row>
    <row r="864">
      <c r="A864" s="67"/>
    </row>
    <row r="865">
      <c r="A865" s="67"/>
    </row>
    <row r="866">
      <c r="A866" s="67"/>
    </row>
    <row r="867">
      <c r="A867" s="67"/>
    </row>
    <row r="868">
      <c r="A868" s="67"/>
    </row>
    <row r="869">
      <c r="A869" s="67"/>
    </row>
    <row r="870">
      <c r="A870" s="67"/>
    </row>
    <row r="871">
      <c r="A871" s="67"/>
    </row>
    <row r="872">
      <c r="A872" s="67"/>
    </row>
    <row r="873">
      <c r="A873" s="67"/>
    </row>
    <row r="874">
      <c r="A874" s="67"/>
    </row>
    <row r="875">
      <c r="A875" s="67"/>
    </row>
    <row r="876">
      <c r="A876" s="67"/>
    </row>
    <row r="877">
      <c r="A877" s="67"/>
    </row>
    <row r="878">
      <c r="A878" s="67"/>
    </row>
    <row r="879">
      <c r="A879" s="67"/>
    </row>
    <row r="880">
      <c r="A880" s="67"/>
    </row>
    <row r="881">
      <c r="A881" s="67"/>
    </row>
    <row r="882">
      <c r="A882" s="67"/>
    </row>
    <row r="883">
      <c r="A883" s="67"/>
    </row>
    <row r="884">
      <c r="A884" s="67"/>
    </row>
    <row r="885">
      <c r="A885" s="67"/>
    </row>
    <row r="886">
      <c r="A886" s="67"/>
    </row>
    <row r="887">
      <c r="A887" s="67"/>
    </row>
    <row r="888">
      <c r="A888" s="67"/>
    </row>
    <row r="889">
      <c r="A889" s="67"/>
    </row>
    <row r="890">
      <c r="A890" s="67"/>
    </row>
    <row r="891">
      <c r="A891" s="67"/>
    </row>
    <row r="892">
      <c r="A892" s="67"/>
    </row>
    <row r="893">
      <c r="A893" s="67"/>
    </row>
    <row r="894">
      <c r="A894" s="67"/>
    </row>
    <row r="895">
      <c r="A895" s="67"/>
    </row>
    <row r="896">
      <c r="A896" s="67"/>
    </row>
    <row r="897">
      <c r="A897" s="67"/>
    </row>
    <row r="898">
      <c r="A898" s="67"/>
    </row>
    <row r="899">
      <c r="A899" s="67"/>
    </row>
    <row r="900">
      <c r="A900" s="67"/>
    </row>
    <row r="901">
      <c r="A901" s="67"/>
    </row>
    <row r="902">
      <c r="A902" s="67"/>
    </row>
    <row r="903">
      <c r="A903" s="67"/>
    </row>
    <row r="904">
      <c r="A904" s="67"/>
    </row>
    <row r="905">
      <c r="A905" s="67"/>
    </row>
    <row r="906">
      <c r="A906" s="67"/>
    </row>
    <row r="907">
      <c r="A907" s="67"/>
    </row>
    <row r="908">
      <c r="A908" s="67"/>
    </row>
    <row r="909">
      <c r="A909" s="67"/>
    </row>
    <row r="910">
      <c r="A910" s="67"/>
    </row>
    <row r="911">
      <c r="A911" s="67"/>
    </row>
    <row r="912">
      <c r="A912" s="67"/>
    </row>
    <row r="913">
      <c r="A913" s="67"/>
    </row>
    <row r="914">
      <c r="A914" s="67"/>
    </row>
    <row r="915">
      <c r="A915" s="67"/>
    </row>
    <row r="916">
      <c r="A916" s="67"/>
    </row>
    <row r="917">
      <c r="A917" s="67"/>
    </row>
    <row r="918">
      <c r="A918" s="67"/>
    </row>
    <row r="919">
      <c r="A919" s="67"/>
    </row>
    <row r="920">
      <c r="A920" s="67"/>
    </row>
    <row r="921">
      <c r="A921" s="67"/>
    </row>
    <row r="922">
      <c r="A922" s="67"/>
    </row>
    <row r="923">
      <c r="A923" s="67"/>
    </row>
    <row r="924">
      <c r="A924" s="67"/>
    </row>
    <row r="925">
      <c r="A925" s="67"/>
    </row>
    <row r="926">
      <c r="A926" s="67"/>
    </row>
    <row r="927">
      <c r="A927" s="67"/>
    </row>
    <row r="928">
      <c r="A928" s="67"/>
    </row>
    <row r="929">
      <c r="A929" s="67"/>
    </row>
    <row r="930">
      <c r="A930" s="67"/>
    </row>
    <row r="931">
      <c r="A931" s="67"/>
    </row>
    <row r="932">
      <c r="A932" s="67"/>
    </row>
    <row r="933">
      <c r="A933" s="67"/>
    </row>
    <row r="934">
      <c r="A934" s="67"/>
    </row>
    <row r="935">
      <c r="A935" s="67"/>
    </row>
    <row r="936">
      <c r="A936" s="67"/>
    </row>
    <row r="937">
      <c r="A937" s="67"/>
    </row>
    <row r="938">
      <c r="A938" s="67"/>
    </row>
    <row r="939">
      <c r="A939" s="67"/>
    </row>
    <row r="940">
      <c r="A940" s="67"/>
    </row>
    <row r="941">
      <c r="A941" s="67"/>
    </row>
    <row r="942">
      <c r="A942" s="67"/>
    </row>
    <row r="943">
      <c r="A943" s="67"/>
    </row>
    <row r="944">
      <c r="A944" s="67"/>
    </row>
    <row r="945">
      <c r="A945" s="67"/>
    </row>
    <row r="946">
      <c r="A946" s="67"/>
    </row>
    <row r="947">
      <c r="A947" s="67"/>
    </row>
    <row r="948">
      <c r="A948" s="67"/>
    </row>
    <row r="949">
      <c r="A949" s="67"/>
    </row>
    <row r="950">
      <c r="A950" s="67"/>
    </row>
    <row r="951">
      <c r="A951" s="67"/>
    </row>
    <row r="952">
      <c r="A952" s="67"/>
    </row>
    <row r="953">
      <c r="A953" s="67"/>
    </row>
    <row r="954">
      <c r="A954" s="67"/>
    </row>
    <row r="955">
      <c r="A955" s="67"/>
    </row>
    <row r="956">
      <c r="A956" s="67"/>
    </row>
    <row r="957">
      <c r="A957" s="67"/>
    </row>
    <row r="958">
      <c r="A958" s="67"/>
    </row>
    <row r="959">
      <c r="A959" s="67"/>
    </row>
    <row r="960">
      <c r="A960" s="67"/>
    </row>
    <row r="961">
      <c r="A961" s="67"/>
    </row>
    <row r="962">
      <c r="A962" s="67"/>
    </row>
    <row r="963">
      <c r="A963" s="67"/>
    </row>
    <row r="964">
      <c r="A964" s="67"/>
    </row>
    <row r="965">
      <c r="A965" s="67"/>
    </row>
    <row r="966">
      <c r="A966" s="67"/>
    </row>
    <row r="967">
      <c r="A967" s="67"/>
    </row>
    <row r="968">
      <c r="A968" s="67"/>
    </row>
    <row r="969">
      <c r="A969" s="67"/>
    </row>
    <row r="970">
      <c r="A970" s="67"/>
    </row>
    <row r="971">
      <c r="A971" s="67"/>
    </row>
    <row r="972">
      <c r="A972" s="67"/>
    </row>
    <row r="973">
      <c r="A973" s="67"/>
    </row>
    <row r="974">
      <c r="A974" s="67"/>
    </row>
    <row r="975">
      <c r="A975" s="67"/>
    </row>
    <row r="976">
      <c r="A976" s="67"/>
    </row>
    <row r="977">
      <c r="A977" s="67"/>
    </row>
    <row r="978">
      <c r="A978" s="67"/>
    </row>
    <row r="979">
      <c r="A979" s="67"/>
    </row>
    <row r="980">
      <c r="A980" s="67"/>
    </row>
    <row r="981">
      <c r="A981" s="67"/>
    </row>
    <row r="982">
      <c r="A982" s="67"/>
    </row>
    <row r="983">
      <c r="A983" s="67"/>
    </row>
    <row r="984">
      <c r="A984" s="67"/>
    </row>
    <row r="985">
      <c r="A985" s="67"/>
    </row>
    <row r="986">
      <c r="A986" s="67"/>
    </row>
    <row r="987">
      <c r="A987" s="67"/>
    </row>
    <row r="988">
      <c r="A988" s="67"/>
    </row>
    <row r="989">
      <c r="A989" s="67"/>
    </row>
    <row r="990">
      <c r="A990" s="67"/>
    </row>
    <row r="991">
      <c r="A991" s="67"/>
    </row>
    <row r="992">
      <c r="A992" s="67"/>
    </row>
    <row r="993">
      <c r="A993" s="67"/>
    </row>
    <row r="994">
      <c r="A994" s="67"/>
    </row>
    <row r="995">
      <c r="A995" s="67"/>
    </row>
    <row r="996">
      <c r="A996" s="67"/>
    </row>
    <row r="997">
      <c r="A997" s="67"/>
    </row>
    <row r="998">
      <c r="A998" s="67"/>
    </row>
    <row r="999">
      <c r="A999" s="67"/>
    </row>
    <row r="1000">
      <c r="A1000" s="67"/>
    </row>
  </sheetData>
  <drawing r:id="rId1"/>
</worksheet>
</file>