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mitchell/Desktop/Research/Fieldwork Spreadsheets/Fall 2018/Master Excel Files/"/>
    </mc:Choice>
  </mc:AlternateContent>
  <xr:revisionPtr revIDLastSave="0" documentId="13_ncr:1_{FB2E967E-32C0-FC44-A2BA-8E30C27862C4}" xr6:coauthVersionLast="36" xr6:coauthVersionMax="36" xr10:uidLastSave="{00000000-0000-0000-0000-000000000000}"/>
  <bookViews>
    <workbookView xWindow="5560" yWindow="2760" windowWidth="28040" windowHeight="17440" activeTab="1" xr2:uid="{F304B0DD-500C-994F-A2BD-39C4B546BC1D}"/>
  </bookViews>
  <sheets>
    <sheet name="Raw Data &amp; Conversion Math" sheetId="1" r:id="rId1"/>
    <sheet name="Quick Conversion Reference" sheetId="2" r:id="rId2"/>
    <sheet name="Soil Sample Location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I4" i="3"/>
  <c r="F30" i="2" l="1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H3" i="2" s="1"/>
  <c r="E3" i="2"/>
  <c r="G3" i="2" s="1"/>
  <c r="M3" i="1"/>
  <c r="P3" i="1" s="1"/>
  <c r="O3" i="1"/>
  <c r="O4" i="1"/>
  <c r="O2" i="1"/>
  <c r="L3" i="1"/>
  <c r="L4" i="1"/>
  <c r="M4" i="1" s="1"/>
  <c r="L2" i="1"/>
  <c r="M2" i="1" s="1"/>
  <c r="Q2" i="1" l="1"/>
  <c r="P2" i="1"/>
  <c r="Q4" i="1"/>
  <c r="P4" i="1"/>
  <c r="Q3" i="1"/>
  <c r="V2" i="1" l="1"/>
  <c r="T2" i="1"/>
  <c r="R2" i="1"/>
  <c r="W2" i="1"/>
  <c r="U2" i="1"/>
  <c r="S2" i="1"/>
</calcChain>
</file>

<file path=xl/sharedStrings.xml><?xml version="1.0" encoding="utf-8"?>
<sst xmlns="http://schemas.openxmlformats.org/spreadsheetml/2006/main" count="246" uniqueCount="97">
  <si>
    <t>A</t>
  </si>
  <si>
    <t>B</t>
  </si>
  <si>
    <t>C</t>
  </si>
  <si>
    <t>D</t>
  </si>
  <si>
    <t>E</t>
  </si>
  <si>
    <t>iphone_lat_1</t>
  </si>
  <si>
    <t>iphone_long_1</t>
  </si>
  <si>
    <t>iphone_lat_2</t>
  </si>
  <si>
    <t>iphone_long_2</t>
  </si>
  <si>
    <t>point_type</t>
  </si>
  <si>
    <t>fixed point</t>
  </si>
  <si>
    <t>pop</t>
  </si>
  <si>
    <t>JWDC</t>
  </si>
  <si>
    <t>PS</t>
  </si>
  <si>
    <t>JW1</t>
  </si>
  <si>
    <t>JW2</t>
  </si>
  <si>
    <t>JW3</t>
  </si>
  <si>
    <t>JW4</t>
  </si>
  <si>
    <t>JW5</t>
  </si>
  <si>
    <t>JW6</t>
  </si>
  <si>
    <t>JW7</t>
  </si>
  <si>
    <t>JW8</t>
  </si>
  <si>
    <t>JW9</t>
  </si>
  <si>
    <t>JW10</t>
  </si>
  <si>
    <t>JW11</t>
  </si>
  <si>
    <t>JW12</t>
  </si>
  <si>
    <t>JW13</t>
  </si>
  <si>
    <t>JW14</t>
  </si>
  <si>
    <t>JW15</t>
  </si>
  <si>
    <t>JW16</t>
  </si>
  <si>
    <t>JW17</t>
  </si>
  <si>
    <t>JW18</t>
  </si>
  <si>
    <t>JW19</t>
  </si>
  <si>
    <t>JW20</t>
  </si>
  <si>
    <t>JW21</t>
  </si>
  <si>
    <t>JW22</t>
  </si>
  <si>
    <t>JW23</t>
  </si>
  <si>
    <t>JW24</t>
  </si>
  <si>
    <t>JW25</t>
  </si>
  <si>
    <t>aggregate</t>
  </si>
  <si>
    <t>NA</t>
  </si>
  <si>
    <t>reference_id</t>
  </si>
  <si>
    <t>dist1_from_spatial_pt_ft</t>
  </si>
  <si>
    <t>dist2_from_spatial_pt_ft</t>
  </si>
  <si>
    <t>dist3_from_spatial_pt_ft</t>
  </si>
  <si>
    <t>avg_dist_from_spatial_pt_ft</t>
  </si>
  <si>
    <t>azimuth_from_spatial_pt_mils</t>
  </si>
  <si>
    <t>azimuth_from_spatial_pt_rads</t>
  </si>
  <si>
    <t>avg_dist_from_spatial_pt_m</t>
  </si>
  <si>
    <t>x_meters</t>
  </si>
  <si>
    <t>y_meters</t>
  </si>
  <si>
    <t>x_from_spatial_pt_to_reference_m</t>
  </si>
  <si>
    <t>y_from_spatial_pt_to_reference_m</t>
  </si>
  <si>
    <t>xval_conversion_B_to_A_meters</t>
  </si>
  <si>
    <t>yval_conversion_B_to_A_meters</t>
  </si>
  <si>
    <t>xval_conversion_C_to_A_meters</t>
  </si>
  <si>
    <t>yval_conversion_C_to_A_meters</t>
  </si>
  <si>
    <t>xval_conversion_D_to_A_meters</t>
  </si>
  <si>
    <t>yval_conversion_D_to_A_meters</t>
  </si>
  <si>
    <t>poor precision w/ iPhone GPS; consider re-recording coordinates w/ another device</t>
  </si>
  <si>
    <t>GPS coordinates more precise than for FP "A" in JWDC, but still variable</t>
  </si>
  <si>
    <t>x_ft</t>
  </si>
  <si>
    <t>y_ft</t>
  </si>
  <si>
    <t>spatial_pt</t>
  </si>
  <si>
    <t>x_meters_newest_version</t>
  </si>
  <si>
    <t>y_meters_ newest_version</t>
  </si>
  <si>
    <r>
      <t xml:space="preserve">"x_meters" = "x_meters_newest_version"; "y_meters" = "y_meters_newest_version"; </t>
    </r>
    <r>
      <rPr>
        <b/>
        <sz val="12"/>
        <color rgb="FFFF0000"/>
        <rFont val="Calibri (Body)_x0000_"/>
      </rPr>
      <t>use values from either</t>
    </r>
  </si>
  <si>
    <t>sex</t>
  </si>
  <si>
    <t>plant</t>
  </si>
  <si>
    <t>F</t>
  </si>
  <si>
    <t>H</t>
  </si>
  <si>
    <t>55–56</t>
  </si>
  <si>
    <t>PS20</t>
  </si>
  <si>
    <t>PS7</t>
  </si>
  <si>
    <t>PS26</t>
  </si>
  <si>
    <t>PS2</t>
  </si>
  <si>
    <t>aggregate_id</t>
  </si>
  <si>
    <t>9–10</t>
  </si>
  <si>
    <t>full aggregate</t>
  </si>
  <si>
    <t>83–85</t>
  </si>
  <si>
    <t>70–75</t>
  </si>
  <si>
    <t>partial aggregate</t>
  </si>
  <si>
    <t>spatial_pt_sampled</t>
  </si>
  <si>
    <t>spatial_pt_mapped_in_R</t>
  </si>
  <si>
    <t>xval_in_R_meters</t>
  </si>
  <si>
    <t>yval_in_R_meters</t>
  </si>
  <si>
    <t>actual_xval_of_sample_site_meters</t>
  </si>
  <si>
    <t>actual_yval_of_sample_site_meters</t>
  </si>
  <si>
    <t>"actual_xval…" and "actual_yval…" = AVERAGE of 55 &amp; 56's respective "x1_meters_standardized_to_fpa" and "y1_meters_standardized_to_fpa" (see "Fall_2018_JWDC_Coordinate_Calculations.xlsx")</t>
  </si>
  <si>
    <t>same values as before</t>
  </si>
  <si>
    <t>same valuse as before</t>
  </si>
  <si>
    <t>"actual_xval… and "actual_yval…" = JW2's coordinates (see "Quick Conversion Reference" sheet of this file)</t>
  </si>
  <si>
    <t>"actual_xval… and "actual_yval…" = JW22's coordinates (see "Quick Conversion Reference" sheet of this file)</t>
  </si>
  <si>
    <t>"actual_xval… and "actual_yval…" = JW18's coordinates (see "Quick Conversion Reference" sheet of this file)</t>
  </si>
  <si>
    <t>comments_quick_conversion_reference</t>
  </si>
  <si>
    <t>comments_soil_sample_locations</t>
  </si>
  <si>
    <t>comments_raw_data_and_conversion_math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</si>
</sst>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libri (Body)_x0000_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1" fillId="0" borderId="12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1" fillId="0" borderId="17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2" fillId="0" borderId="4" xfId="0" applyFont="1" applyBorder="1"/>
    <xf numFmtId="0" fontId="6" fillId="0" borderId="4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E9D2A-0000-7F41-949C-C5052EDCD14D}">
  <dimension ref="A1:X6"/>
  <sheetViews>
    <sheetView topLeftCell="V1" zoomScale="117" workbookViewId="0">
      <selection activeCell="X7" sqref="X7"/>
    </sheetView>
  </sheetViews>
  <sheetFormatPr baseColWidth="10" defaultRowHeight="16"/>
  <cols>
    <col min="1" max="1" width="9.5" style="7" bestFit="1" customWidth="1"/>
    <col min="2" max="2" width="5.83203125" style="7" bestFit="1" customWidth="1"/>
    <col min="3" max="3" width="10.5" style="7" bestFit="1" customWidth="1"/>
    <col min="4" max="4" width="12.1640625" style="7" bestFit="1" customWidth="1"/>
    <col min="5" max="5" width="13.6640625" style="7" bestFit="1" customWidth="1"/>
    <col min="6" max="6" width="12.1640625" style="7" bestFit="1" customWidth="1"/>
    <col min="7" max="7" width="13.6640625" style="7" bestFit="1" customWidth="1"/>
    <col min="8" max="8" width="11.5" style="7" bestFit="1" customWidth="1"/>
    <col min="9" max="11" width="22" style="7" bestFit="1" customWidth="1"/>
    <col min="12" max="12" width="24.83203125" style="7" bestFit="1" customWidth="1"/>
    <col min="13" max="13" width="25.33203125" style="7" bestFit="1" customWidth="1"/>
    <col min="14" max="14" width="27" style="7" bestFit="1" customWidth="1"/>
    <col min="15" max="15" width="27.1640625" style="7" bestFit="1" customWidth="1"/>
    <col min="16" max="17" width="31" style="7" bestFit="1" customWidth="1"/>
    <col min="18" max="18" width="28.83203125" style="7" bestFit="1" customWidth="1"/>
    <col min="19" max="19" width="29" style="7" bestFit="1" customWidth="1"/>
    <col min="20" max="20" width="28.6640625" style="7" bestFit="1" customWidth="1"/>
    <col min="21" max="21" width="28.83203125" style="7" bestFit="1" customWidth="1"/>
    <col min="22" max="22" width="29" style="7" bestFit="1" customWidth="1"/>
    <col min="23" max="23" width="29.1640625" style="7" bestFit="1" customWidth="1"/>
    <col min="24" max="24" width="68.33203125" style="7" bestFit="1" customWidth="1"/>
    <col min="25" max="16384" width="10.83203125" style="7"/>
  </cols>
  <sheetData>
    <row r="1" spans="1:24" s="4" customFormat="1">
      <c r="A1" s="4" t="s">
        <v>63</v>
      </c>
      <c r="B1" s="4" t="s">
        <v>11</v>
      </c>
      <c r="C1" s="4" t="s">
        <v>9</v>
      </c>
      <c r="D1" s="5" t="s">
        <v>5</v>
      </c>
      <c r="E1" s="5" t="s">
        <v>6</v>
      </c>
      <c r="F1" s="6" t="s">
        <v>7</v>
      </c>
      <c r="G1" s="6" t="s">
        <v>8</v>
      </c>
      <c r="H1" s="4" t="s">
        <v>41</v>
      </c>
      <c r="I1" s="4" t="s">
        <v>42</v>
      </c>
      <c r="J1" s="4" t="s">
        <v>43</v>
      </c>
      <c r="K1" s="4" t="s">
        <v>44</v>
      </c>
      <c r="L1" s="4" t="s">
        <v>45</v>
      </c>
      <c r="M1" s="4" t="s">
        <v>48</v>
      </c>
      <c r="N1" s="4" t="s">
        <v>46</v>
      </c>
      <c r="O1" s="4" t="s">
        <v>47</v>
      </c>
      <c r="P1" s="9" t="s">
        <v>51</v>
      </c>
      <c r="Q1" s="9" t="s">
        <v>52</v>
      </c>
      <c r="R1" s="5" t="s">
        <v>53</v>
      </c>
      <c r="S1" s="5" t="s">
        <v>54</v>
      </c>
      <c r="T1" s="6" t="s">
        <v>55</v>
      </c>
      <c r="U1" s="6" t="s">
        <v>56</v>
      </c>
      <c r="V1" s="8" t="s">
        <v>57</v>
      </c>
      <c r="W1" s="8" t="s">
        <v>58</v>
      </c>
      <c r="X1" s="4" t="s">
        <v>96</v>
      </c>
    </row>
    <row r="2" spans="1:24">
      <c r="A2" s="7" t="s">
        <v>0</v>
      </c>
      <c r="B2" s="7" t="s">
        <v>12</v>
      </c>
      <c r="C2" s="7" t="s">
        <v>10</v>
      </c>
      <c r="D2" s="7">
        <v>41.1708</v>
      </c>
      <c r="E2" s="7">
        <v>-81.203900000000004</v>
      </c>
      <c r="F2" s="7">
        <v>41.171900000000001</v>
      </c>
      <c r="G2" s="7">
        <v>-81.200900000000004</v>
      </c>
      <c r="H2" s="7" t="s">
        <v>1</v>
      </c>
      <c r="I2" s="7">
        <v>72.224999999999994</v>
      </c>
      <c r="J2" s="7">
        <v>72.215000000000003</v>
      </c>
      <c r="K2" s="7">
        <v>72.215000000000003</v>
      </c>
      <c r="L2" s="7">
        <f>(I2+J2+K2)/3</f>
        <v>72.218333333333334</v>
      </c>
      <c r="M2" s="7">
        <f>CONVERT(L2,"ft","m")</f>
        <v>22.012148</v>
      </c>
      <c r="N2" s="7">
        <v>3920</v>
      </c>
      <c r="O2" s="7">
        <f>N2*2*PI()/6400</f>
        <v>3.8484510006474966</v>
      </c>
      <c r="P2" s="10">
        <f>M2*SIN(O2)</f>
        <v>-14.295746558155153</v>
      </c>
      <c r="Q2" s="10">
        <f>M2*COS(O2)</f>
        <v>-16.73816865487079</v>
      </c>
      <c r="R2" s="7">
        <f>P2</f>
        <v>-14.295746558155153</v>
      </c>
      <c r="S2" s="7">
        <f>Q2</f>
        <v>-16.73816865487079</v>
      </c>
      <c r="T2" s="7">
        <f>P2+P3</f>
        <v>-29.030097160158309</v>
      </c>
      <c r="U2" s="7">
        <f>Q2+Q3</f>
        <v>-27.665907827810141</v>
      </c>
      <c r="V2" s="7">
        <f>P2+P3+P4</f>
        <v>-44.015420619386909</v>
      </c>
      <c r="W2" s="7">
        <f>Q2+Q3+Q4</f>
        <v>-24.223486699187294</v>
      </c>
      <c r="X2" s="7" t="s">
        <v>59</v>
      </c>
    </row>
    <row r="3" spans="1:24">
      <c r="A3" s="7" t="s">
        <v>1</v>
      </c>
      <c r="B3" s="7" t="s">
        <v>12</v>
      </c>
      <c r="C3" s="7" t="s">
        <v>10</v>
      </c>
      <c r="D3" s="7" t="s">
        <v>40</v>
      </c>
      <c r="E3" s="7" t="s">
        <v>40</v>
      </c>
      <c r="F3" s="7" t="s">
        <v>40</v>
      </c>
      <c r="G3" s="7" t="s">
        <v>40</v>
      </c>
      <c r="H3" s="7" t="s">
        <v>2</v>
      </c>
      <c r="I3" s="7">
        <v>60.185000000000002</v>
      </c>
      <c r="J3" s="7">
        <v>60.2</v>
      </c>
      <c r="K3" s="7">
        <v>60.17</v>
      </c>
      <c r="L3" s="7">
        <f>(I3+J3+K3)/3</f>
        <v>60.185000000000002</v>
      </c>
      <c r="M3" s="7">
        <f t="shared" ref="M3:M4" si="0">CONVERT(L3,"ft","m")</f>
        <v>18.344387999999999</v>
      </c>
      <c r="N3" s="7">
        <v>4150</v>
      </c>
      <c r="O3" s="7">
        <f t="shared" ref="O3:O4" si="1">N3*2*PI()/6400</f>
        <v>4.0742529726242624</v>
      </c>
      <c r="P3" s="10">
        <f t="shared" ref="P3:P4" si="2">M3*SIN(O3)</f>
        <v>-14.734350602003156</v>
      </c>
      <c r="Q3" s="10">
        <f t="shared" ref="Q3:Q4" si="3">M3*COS(O3)</f>
        <v>-10.927739172939351</v>
      </c>
      <c r="R3" s="7" t="s">
        <v>40</v>
      </c>
      <c r="S3" s="7" t="s">
        <v>40</v>
      </c>
      <c r="T3" s="7" t="s">
        <v>40</v>
      </c>
      <c r="U3" s="7" t="s">
        <v>40</v>
      </c>
      <c r="V3" s="7" t="s">
        <v>40</v>
      </c>
      <c r="W3" s="7" t="s">
        <v>40</v>
      </c>
    </row>
    <row r="4" spans="1:24">
      <c r="A4" s="7" t="s">
        <v>2</v>
      </c>
      <c r="B4" s="7" t="s">
        <v>12</v>
      </c>
      <c r="C4" s="7" t="s">
        <v>10</v>
      </c>
      <c r="D4" s="7" t="s">
        <v>40</v>
      </c>
      <c r="E4" s="7" t="s">
        <v>40</v>
      </c>
      <c r="F4" s="7" t="s">
        <v>40</v>
      </c>
      <c r="G4" s="7" t="s">
        <v>40</v>
      </c>
      <c r="H4" s="7" t="s">
        <v>3</v>
      </c>
      <c r="I4" s="7">
        <v>50.465000000000003</v>
      </c>
      <c r="J4" s="7">
        <v>50.435000000000002</v>
      </c>
      <c r="K4" s="7">
        <v>50.435000000000002</v>
      </c>
      <c r="L4" s="7">
        <f>(I4+J4+K4)/3</f>
        <v>50.445</v>
      </c>
      <c r="M4" s="7">
        <f t="shared" si="0"/>
        <v>15.375636</v>
      </c>
      <c r="N4" s="7">
        <v>5030</v>
      </c>
      <c r="O4" s="7">
        <f t="shared" si="1"/>
        <v>4.938190952361456</v>
      </c>
      <c r="P4" s="10">
        <f t="shared" si="2"/>
        <v>-14.985323459228601</v>
      </c>
      <c r="Q4" s="10">
        <f t="shared" si="3"/>
        <v>3.4424211286228474</v>
      </c>
      <c r="R4" s="7" t="s">
        <v>40</v>
      </c>
      <c r="S4" s="7" t="s">
        <v>40</v>
      </c>
      <c r="T4" s="7" t="s">
        <v>40</v>
      </c>
      <c r="U4" s="7" t="s">
        <v>40</v>
      </c>
      <c r="V4" s="7" t="s">
        <v>40</v>
      </c>
      <c r="W4" s="7" t="s">
        <v>40</v>
      </c>
    </row>
    <row r="5" spans="1:24">
      <c r="A5" s="7" t="s">
        <v>3</v>
      </c>
      <c r="B5" s="7" t="s">
        <v>12</v>
      </c>
      <c r="C5" s="7" t="s">
        <v>10</v>
      </c>
      <c r="D5" s="7" t="s">
        <v>40</v>
      </c>
      <c r="E5" s="7" t="s">
        <v>40</v>
      </c>
      <c r="F5" s="7" t="s">
        <v>40</v>
      </c>
      <c r="G5" s="7" t="s">
        <v>40</v>
      </c>
      <c r="H5" s="7" t="s">
        <v>40</v>
      </c>
      <c r="I5" s="7" t="s">
        <v>40</v>
      </c>
      <c r="J5" s="7" t="s">
        <v>40</v>
      </c>
      <c r="K5" s="7" t="s">
        <v>40</v>
      </c>
      <c r="L5" s="7" t="s">
        <v>40</v>
      </c>
      <c r="M5" s="7" t="s">
        <v>40</v>
      </c>
      <c r="N5" s="7" t="s">
        <v>40</v>
      </c>
      <c r="O5" s="7" t="s">
        <v>40</v>
      </c>
      <c r="P5" s="7" t="s">
        <v>40</v>
      </c>
      <c r="Q5" s="7" t="s">
        <v>40</v>
      </c>
      <c r="R5" s="7" t="s">
        <v>40</v>
      </c>
      <c r="S5" s="7" t="s">
        <v>40</v>
      </c>
      <c r="T5" s="7" t="s">
        <v>40</v>
      </c>
      <c r="U5" s="7" t="s">
        <v>40</v>
      </c>
      <c r="V5" s="7" t="s">
        <v>40</v>
      </c>
      <c r="W5" s="7" t="s">
        <v>40</v>
      </c>
    </row>
    <row r="6" spans="1:24">
      <c r="A6" s="7" t="s">
        <v>4</v>
      </c>
      <c r="B6" s="7" t="s">
        <v>13</v>
      </c>
      <c r="C6" s="7" t="s">
        <v>10</v>
      </c>
      <c r="D6" s="7">
        <v>41.639499999999998</v>
      </c>
      <c r="E6" s="7">
        <v>-83.437700000000007</v>
      </c>
      <c r="F6" s="7">
        <v>41.639600000000002</v>
      </c>
      <c r="G6" s="7">
        <v>-83.437600000000003</v>
      </c>
      <c r="H6" s="7" t="s">
        <v>40</v>
      </c>
      <c r="I6" s="7" t="s">
        <v>40</v>
      </c>
      <c r="J6" s="7" t="s">
        <v>40</v>
      </c>
      <c r="K6" s="7" t="s">
        <v>40</v>
      </c>
      <c r="L6" s="7" t="s">
        <v>40</v>
      </c>
      <c r="M6" s="7" t="s">
        <v>40</v>
      </c>
      <c r="N6" s="7" t="s">
        <v>40</v>
      </c>
      <c r="O6" s="7" t="s">
        <v>40</v>
      </c>
      <c r="P6" s="7" t="s">
        <v>40</v>
      </c>
      <c r="Q6" s="7" t="s">
        <v>40</v>
      </c>
      <c r="R6" s="7" t="s">
        <v>40</v>
      </c>
      <c r="S6" s="7" t="s">
        <v>40</v>
      </c>
      <c r="T6" s="7" t="s">
        <v>40</v>
      </c>
      <c r="U6" s="7" t="s">
        <v>40</v>
      </c>
      <c r="V6" s="7" t="s">
        <v>40</v>
      </c>
      <c r="W6" s="7" t="s">
        <v>40</v>
      </c>
      <c r="X6" s="7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1B8C-65E1-0249-A591-295C8F0B8B5E}">
  <dimension ref="A1:I30"/>
  <sheetViews>
    <sheetView tabSelected="1" workbookViewId="0">
      <selection activeCell="H7" sqref="H7"/>
    </sheetView>
  </sheetViews>
  <sheetFormatPr baseColWidth="10" defaultRowHeight="16"/>
  <cols>
    <col min="1" max="1" width="9.33203125" style="12" bestFit="1" customWidth="1"/>
    <col min="2" max="2" width="10" style="12" bestFit="1" customWidth="1"/>
    <col min="3" max="6" width="12.83203125" style="12" bestFit="1" customWidth="1"/>
    <col min="7" max="7" width="23.33203125" style="12" bestFit="1" customWidth="1"/>
    <col min="8" max="8" width="23.83203125" style="12" bestFit="1" customWidth="1"/>
    <col min="9" max="9" width="93" style="12" bestFit="1" customWidth="1"/>
    <col min="10" max="16384" width="10.83203125" style="12"/>
  </cols>
  <sheetData>
    <row r="1" spans="1:9" s="15" customFormat="1" ht="17" thickBot="1">
      <c r="A1" s="30" t="s">
        <v>63</v>
      </c>
      <c r="B1" s="30" t="s">
        <v>9</v>
      </c>
      <c r="C1" s="31" t="s">
        <v>61</v>
      </c>
      <c r="D1" s="32" t="s">
        <v>62</v>
      </c>
      <c r="E1" s="31" t="s">
        <v>49</v>
      </c>
      <c r="F1" s="32" t="s">
        <v>50</v>
      </c>
      <c r="G1" s="31" t="s">
        <v>64</v>
      </c>
      <c r="H1" s="32" t="s">
        <v>65</v>
      </c>
      <c r="I1" s="37" t="s">
        <v>94</v>
      </c>
    </row>
    <row r="2" spans="1:9" ht="17" thickBot="1">
      <c r="A2" s="26" t="s">
        <v>0</v>
      </c>
      <c r="B2" s="26" t="s">
        <v>10</v>
      </c>
      <c r="C2" s="27">
        <v>0</v>
      </c>
      <c r="D2" s="28">
        <v>0</v>
      </c>
      <c r="E2" s="27">
        <v>0</v>
      </c>
      <c r="F2" s="28">
        <v>0</v>
      </c>
      <c r="G2" s="29">
        <v>0</v>
      </c>
      <c r="H2" s="33">
        <v>0</v>
      </c>
      <c r="I2" s="38" t="s">
        <v>66</v>
      </c>
    </row>
    <row r="3" spans="1:9" ht="17" thickBot="1">
      <c r="A3" s="24" t="s">
        <v>1</v>
      </c>
      <c r="B3" s="24" t="s">
        <v>10</v>
      </c>
      <c r="C3" s="22">
        <v>-46.902055593032962</v>
      </c>
      <c r="D3" s="23">
        <v>-54.915251529902783</v>
      </c>
      <c r="E3" s="18">
        <f>CONVERT(C3,"ft","m")</f>
        <v>-14.295746544756449</v>
      </c>
      <c r="F3" s="19">
        <f>CONVERT(D3,"ft","m")</f>
        <v>-16.738168666314369</v>
      </c>
      <c r="G3" s="16">
        <f>E3</f>
        <v>-14.295746544756449</v>
      </c>
      <c r="H3" s="34">
        <f>F3</f>
        <v>-16.738168666314369</v>
      </c>
      <c r="I3" s="38" t="s">
        <v>66</v>
      </c>
    </row>
    <row r="4" spans="1:9" ht="17" thickBot="1">
      <c r="A4" s="24" t="s">
        <v>2</v>
      </c>
      <c r="B4" s="24" t="s">
        <v>10</v>
      </c>
      <c r="C4" s="18">
        <v>-95.243100844812446</v>
      </c>
      <c r="D4" s="19">
        <v>-90.767414211746797</v>
      </c>
      <c r="E4" s="18">
        <f t="shared" ref="E4:F30" si="0">CONVERT(C4,"ft","m")</f>
        <v>-29.030097137498835</v>
      </c>
      <c r="F4" s="19">
        <f t="shared" si="0"/>
        <v>-27.665907851740425</v>
      </c>
      <c r="G4" s="16">
        <v>-29.030097160158309</v>
      </c>
      <c r="H4" s="34">
        <v>-27.665907827810141</v>
      </c>
      <c r="I4" s="38" t="s">
        <v>66</v>
      </c>
    </row>
    <row r="5" spans="1:9" ht="17" thickBot="1">
      <c r="A5" s="24" t="s">
        <v>3</v>
      </c>
      <c r="B5" s="24" t="s">
        <v>10</v>
      </c>
      <c r="C5" s="18">
        <v>-144.40754790112643</v>
      </c>
      <c r="D5" s="19">
        <v>-79.47338168802446</v>
      </c>
      <c r="E5" s="18">
        <f t="shared" si="0"/>
        <v>-44.015420600263333</v>
      </c>
      <c r="F5" s="19">
        <f t="shared" si="0"/>
        <v>-24.223486738509855</v>
      </c>
      <c r="G5" s="16">
        <v>-44.015420619386909</v>
      </c>
      <c r="H5" s="34">
        <v>-24.223486699187294</v>
      </c>
      <c r="I5" s="38" t="s">
        <v>66</v>
      </c>
    </row>
    <row r="6" spans="1:9" ht="17" thickBot="1">
      <c r="A6" s="24" t="s">
        <v>14</v>
      </c>
      <c r="B6" s="24" t="s">
        <v>39</v>
      </c>
      <c r="C6" s="18">
        <v>10.639679014456664</v>
      </c>
      <c r="D6" s="19">
        <v>23.079247906155324</v>
      </c>
      <c r="E6" s="18">
        <f t="shared" si="0"/>
        <v>3.2429741636063913</v>
      </c>
      <c r="F6" s="19">
        <f t="shared" si="0"/>
        <v>7.0345547617961426</v>
      </c>
      <c r="G6" s="11">
        <v>3.2429741642384511</v>
      </c>
      <c r="H6" s="35">
        <v>7.0345547615047588</v>
      </c>
      <c r="I6" s="38"/>
    </row>
    <row r="7" spans="1:9" ht="17" thickBot="1">
      <c r="A7" s="24" t="s">
        <v>15</v>
      </c>
      <c r="B7" s="24" t="s">
        <v>39</v>
      </c>
      <c r="C7" s="18">
        <v>5.6374641873333511</v>
      </c>
      <c r="D7" s="19">
        <v>19.263022570109136</v>
      </c>
      <c r="E7" s="18">
        <f t="shared" si="0"/>
        <v>1.7182990842992054</v>
      </c>
      <c r="F7" s="19">
        <f t="shared" si="0"/>
        <v>5.8713692793692651</v>
      </c>
      <c r="G7" s="11">
        <v>1.7182990846469071</v>
      </c>
      <c r="H7" s="35">
        <v>5.8713692792675083</v>
      </c>
      <c r="I7" s="38"/>
    </row>
    <row r="8" spans="1:9" ht="17" thickBot="1">
      <c r="A8" s="24" t="s">
        <v>16</v>
      </c>
      <c r="B8" s="24" t="s">
        <v>39</v>
      </c>
      <c r="C8" s="18">
        <v>-5.2853061660958485</v>
      </c>
      <c r="D8" s="19">
        <v>-23.53653725257265</v>
      </c>
      <c r="E8" s="18">
        <f t="shared" si="0"/>
        <v>-1.6109613194260146</v>
      </c>
      <c r="F8" s="19">
        <f t="shared" si="0"/>
        <v>-7.1739365545841434</v>
      </c>
      <c r="G8" s="11">
        <v>-1.6109613244435108</v>
      </c>
      <c r="H8" s="35">
        <v>-7.1739365534574278</v>
      </c>
      <c r="I8" s="38"/>
    </row>
    <row r="9" spans="1:9" ht="17" thickBot="1">
      <c r="A9" s="24" t="s">
        <v>17</v>
      </c>
      <c r="B9" s="24" t="s">
        <v>39</v>
      </c>
      <c r="C9" s="18">
        <v>-17.275851791276082</v>
      </c>
      <c r="D9" s="19">
        <v>-33.905768280097135</v>
      </c>
      <c r="E9" s="18">
        <f t="shared" si="0"/>
        <v>-5.2656796259809502</v>
      </c>
      <c r="F9" s="19">
        <f t="shared" si="0"/>
        <v>-10.334478171773608</v>
      </c>
      <c r="G9" s="11">
        <v>-5.2656796337470961</v>
      </c>
      <c r="H9" s="35">
        <v>-10.334478167816556</v>
      </c>
      <c r="I9" s="38"/>
    </row>
    <row r="10" spans="1:9" ht="17" thickBot="1">
      <c r="A10" s="24" t="s">
        <v>18</v>
      </c>
      <c r="B10" s="24" t="s">
        <v>39</v>
      </c>
      <c r="C10" s="18">
        <v>-22.64793952859003</v>
      </c>
      <c r="D10" s="19">
        <v>-37.785804383221844</v>
      </c>
      <c r="E10" s="18">
        <f t="shared" si="0"/>
        <v>-6.9030919683142411</v>
      </c>
      <c r="F10" s="19">
        <f t="shared" si="0"/>
        <v>-11.517113176006019</v>
      </c>
      <c r="G10" s="11">
        <v>-6.9030919771337373</v>
      </c>
      <c r="H10" s="35">
        <v>-11.517113170719814</v>
      </c>
      <c r="I10" s="38"/>
    </row>
    <row r="11" spans="1:9" ht="17" thickBot="1">
      <c r="A11" s="24" t="s">
        <v>19</v>
      </c>
      <c r="B11" s="24" t="s">
        <v>39</v>
      </c>
      <c r="C11" s="18">
        <v>-22.118026062444059</v>
      </c>
      <c r="D11" s="19">
        <v>-52.964706096449156</v>
      </c>
      <c r="E11" s="18">
        <f t="shared" si="0"/>
        <v>-6.7415743438329487</v>
      </c>
      <c r="F11" s="19">
        <f t="shared" si="0"/>
        <v>-16.1436424181977</v>
      </c>
      <c r="G11" s="11">
        <v>-6.7415743398164114</v>
      </c>
      <c r="H11" s="35">
        <v>-16.143642424198468</v>
      </c>
      <c r="I11" s="38"/>
    </row>
    <row r="12" spans="1:9" ht="17" thickBot="1">
      <c r="A12" s="24" t="s">
        <v>20</v>
      </c>
      <c r="B12" s="24" t="s">
        <v>39</v>
      </c>
      <c r="C12" s="18">
        <v>-55.067131993998686</v>
      </c>
      <c r="D12" s="19">
        <v>-52.870006370781084</v>
      </c>
      <c r="E12" s="18">
        <f t="shared" si="0"/>
        <v>-16.784461831770802</v>
      </c>
      <c r="F12" s="19">
        <f t="shared" si="0"/>
        <v>-16.114777941814076</v>
      </c>
      <c r="G12" s="16">
        <v>-16.784461827295932</v>
      </c>
      <c r="H12" s="34">
        <v>-16.114777942903611</v>
      </c>
      <c r="I12" s="38"/>
    </row>
    <row r="13" spans="1:9" ht="17" thickBot="1">
      <c r="A13" s="24" t="s">
        <v>21</v>
      </c>
      <c r="B13" s="24" t="s">
        <v>39</v>
      </c>
      <c r="C13" s="18">
        <v>-103.86343600140464</v>
      </c>
      <c r="D13" s="19">
        <v>-4.2981087382043768</v>
      </c>
      <c r="E13" s="18">
        <f t="shared" si="0"/>
        <v>-31.657575293228131</v>
      </c>
      <c r="F13" s="19">
        <f t="shared" si="0"/>
        <v>-1.3100635434046939</v>
      </c>
      <c r="G13" s="16">
        <v>-31.657575271942267</v>
      </c>
      <c r="H13" s="34">
        <v>-1.3100635274192047</v>
      </c>
      <c r="I13" s="38"/>
    </row>
    <row r="14" spans="1:9" ht="17" thickBot="1">
      <c r="A14" s="24" t="s">
        <v>22</v>
      </c>
      <c r="B14" s="24" t="s">
        <v>39</v>
      </c>
      <c r="C14" s="18">
        <v>-112.75474201271355</v>
      </c>
      <c r="D14" s="19">
        <v>-39.446905919956322</v>
      </c>
      <c r="E14" s="18">
        <f t="shared" si="0"/>
        <v>-34.367645365475092</v>
      </c>
      <c r="F14" s="19">
        <f t="shared" si="0"/>
        <v>-12.023416924402687</v>
      </c>
      <c r="G14" s="16">
        <v>-34.367645356795492</v>
      </c>
      <c r="H14" s="34">
        <v>-12.023416907421211</v>
      </c>
      <c r="I14" s="38"/>
    </row>
    <row r="15" spans="1:9" ht="17" thickBot="1">
      <c r="A15" s="24" t="s">
        <v>23</v>
      </c>
      <c r="B15" s="24" t="s">
        <v>39</v>
      </c>
      <c r="C15" s="18">
        <v>-107.99583794649989</v>
      </c>
      <c r="D15" s="19">
        <v>-44.314474743003011</v>
      </c>
      <c r="E15" s="18">
        <f t="shared" si="0"/>
        <v>-32.917131406093162</v>
      </c>
      <c r="F15" s="19">
        <f t="shared" si="0"/>
        <v>-13.507051901667317</v>
      </c>
      <c r="G15" s="16">
        <v>-32.917131398978597</v>
      </c>
      <c r="H15" s="34">
        <v>-13.507051886405385</v>
      </c>
      <c r="I15" s="38"/>
    </row>
    <row r="16" spans="1:9" ht="17" thickBot="1">
      <c r="A16" s="24" t="s">
        <v>24</v>
      </c>
      <c r="B16" s="24" t="s">
        <v>39</v>
      </c>
      <c r="C16" s="18">
        <v>-106.41244360965109</v>
      </c>
      <c r="D16" s="19">
        <v>-49.05398995973956</v>
      </c>
      <c r="E16" s="18">
        <f t="shared" si="0"/>
        <v>-32.434512812221655</v>
      </c>
      <c r="F16" s="19">
        <f t="shared" si="0"/>
        <v>-14.95165613972862</v>
      </c>
      <c r="G16" s="16">
        <v>-32.434512806602044</v>
      </c>
      <c r="H16" s="34">
        <v>-14.951656125234784</v>
      </c>
      <c r="I16" s="38"/>
    </row>
    <row r="17" spans="1:9" ht="17" thickBot="1">
      <c r="A17" s="24" t="s">
        <v>25</v>
      </c>
      <c r="B17" s="24" t="s">
        <v>39</v>
      </c>
      <c r="C17" s="18">
        <v>-111.61099776350558</v>
      </c>
      <c r="D17" s="19">
        <v>-45.964920374902412</v>
      </c>
      <c r="E17" s="18">
        <f t="shared" si="0"/>
        <v>-34.019032118316495</v>
      </c>
      <c r="F17" s="19">
        <f t="shared" si="0"/>
        <v>-14.010107730270255</v>
      </c>
      <c r="G17" s="16">
        <v>-34.019032111732486</v>
      </c>
      <c r="H17" s="34">
        <v>-14.010107714029839</v>
      </c>
      <c r="I17" s="38"/>
    </row>
    <row r="18" spans="1:9" ht="17" thickBot="1">
      <c r="A18" s="24" t="s">
        <v>26</v>
      </c>
      <c r="B18" s="24" t="s">
        <v>39</v>
      </c>
      <c r="C18" s="18">
        <v>-130.96176391582242</v>
      </c>
      <c r="D18" s="19">
        <v>-44.547475460750512</v>
      </c>
      <c r="E18" s="18">
        <f t="shared" si="0"/>
        <v>-39.917145641542668</v>
      </c>
      <c r="F18" s="19">
        <f t="shared" si="0"/>
        <v>-13.578070520436755</v>
      </c>
      <c r="G18" s="16">
        <v>-39.917145634532517</v>
      </c>
      <c r="H18" s="34">
        <v>-13.578070498324941</v>
      </c>
      <c r="I18" s="38"/>
    </row>
    <row r="19" spans="1:9" ht="17" thickBot="1">
      <c r="A19" s="24" t="s">
        <v>27</v>
      </c>
      <c r="B19" s="24" t="s">
        <v>39</v>
      </c>
      <c r="C19" s="18">
        <v>-139.45661942922874</v>
      </c>
      <c r="D19" s="19">
        <v>-49.000981472933717</v>
      </c>
      <c r="E19" s="18">
        <f t="shared" si="0"/>
        <v>-42.50637760202892</v>
      </c>
      <c r="F19" s="19">
        <f t="shared" si="0"/>
        <v>-14.935499152950195</v>
      </c>
      <c r="G19" s="16">
        <v>-42.506377596406026</v>
      </c>
      <c r="H19" s="34">
        <v>-14.935499128579977</v>
      </c>
      <c r="I19" s="38"/>
    </row>
    <row r="20" spans="1:9" ht="17" thickBot="1">
      <c r="A20" s="24" t="s">
        <v>28</v>
      </c>
      <c r="B20" s="24" t="s">
        <v>39</v>
      </c>
      <c r="C20" s="18">
        <v>-146.29465144999398</v>
      </c>
      <c r="D20" s="19">
        <v>-44.139699886956343</v>
      </c>
      <c r="E20" s="18">
        <f t="shared" si="0"/>
        <v>-44.59060976195817</v>
      </c>
      <c r="F20" s="19">
        <f t="shared" si="0"/>
        <v>-13.453780525544293</v>
      </c>
      <c r="G20" s="16">
        <v>-44.590609754833068</v>
      </c>
      <c r="H20" s="34">
        <v>-13.453780498825083</v>
      </c>
      <c r="I20" s="38"/>
    </row>
    <row r="21" spans="1:9" ht="17" thickBot="1">
      <c r="A21" s="24" t="s">
        <v>29</v>
      </c>
      <c r="B21" s="24" t="s">
        <v>39</v>
      </c>
      <c r="C21" s="18">
        <v>-119.03669069470217</v>
      </c>
      <c r="D21" s="19">
        <v>-82.777319366758675</v>
      </c>
      <c r="E21" s="18">
        <f t="shared" si="0"/>
        <v>-36.282383323745222</v>
      </c>
      <c r="F21" s="19">
        <f t="shared" si="0"/>
        <v>-25.230526942988043</v>
      </c>
      <c r="G21" s="16">
        <v>-36.282383325161973</v>
      </c>
      <c r="H21" s="34">
        <v>-25.230526934182713</v>
      </c>
      <c r="I21" s="38"/>
    </row>
    <row r="22" spans="1:9" ht="17" thickBot="1">
      <c r="A22" s="24" t="s">
        <v>30</v>
      </c>
      <c r="B22" s="24" t="s">
        <v>39</v>
      </c>
      <c r="C22" s="18">
        <v>-115.45583752440422</v>
      </c>
      <c r="D22" s="19">
        <v>-79.577718644970048</v>
      </c>
      <c r="E22" s="18">
        <f t="shared" si="0"/>
        <v>-35.190939277438403</v>
      </c>
      <c r="F22" s="19">
        <f t="shared" si="0"/>
        <v>-24.255288642986873</v>
      </c>
      <c r="G22" s="16">
        <v>-35.190939277704672</v>
      </c>
      <c r="H22" s="34">
        <v>-24.255288635092164</v>
      </c>
      <c r="I22" s="38"/>
    </row>
    <row r="23" spans="1:9" ht="17" thickBot="1">
      <c r="A23" s="24" t="s">
        <v>31</v>
      </c>
      <c r="B23" s="24" t="s">
        <v>39</v>
      </c>
      <c r="C23" s="18">
        <v>-115.77540831963151</v>
      </c>
      <c r="D23" s="19">
        <v>-78.460822741934265</v>
      </c>
      <c r="E23" s="18">
        <f t="shared" si="0"/>
        <v>-35.288344455823683</v>
      </c>
      <c r="F23" s="19">
        <f t="shared" si="0"/>
        <v>-23.914858771741564</v>
      </c>
      <c r="G23" s="16">
        <v>-35.288344455693647</v>
      </c>
      <c r="H23" s="34">
        <v>-23.914858763696412</v>
      </c>
      <c r="I23" s="38"/>
    </row>
    <row r="24" spans="1:9" ht="17" thickBot="1">
      <c r="A24" s="24" t="s">
        <v>32</v>
      </c>
      <c r="B24" s="24" t="s">
        <v>39</v>
      </c>
      <c r="C24" s="18">
        <v>-110.69071558760368</v>
      </c>
      <c r="D24" s="19">
        <v>-77.834015290550497</v>
      </c>
      <c r="E24" s="18">
        <f t="shared" si="0"/>
        <v>-33.738530111101596</v>
      </c>
      <c r="F24" s="19">
        <f t="shared" si="0"/>
        <v>-23.723807860559791</v>
      </c>
      <c r="G24" s="16">
        <v>-33.738530110634038</v>
      </c>
      <c r="H24" s="34">
        <v>-23.723807854053977</v>
      </c>
      <c r="I24" s="38"/>
    </row>
    <row r="25" spans="1:9" ht="17" thickBot="1">
      <c r="A25" s="24" t="s">
        <v>33</v>
      </c>
      <c r="B25" s="24" t="s">
        <v>39</v>
      </c>
      <c r="C25" s="18">
        <v>-118.57764904355849</v>
      </c>
      <c r="D25" s="19">
        <v>-72.185487850041625</v>
      </c>
      <c r="E25" s="18">
        <f t="shared" si="0"/>
        <v>-36.142467428476628</v>
      </c>
      <c r="F25" s="19">
        <f t="shared" si="0"/>
        <v>-22.002136696692688</v>
      </c>
      <c r="G25" s="16">
        <v>-36.142467426100801</v>
      </c>
      <c r="H25" s="34">
        <v>-22.002136687518327</v>
      </c>
      <c r="I25" s="38"/>
    </row>
    <row r="26" spans="1:9" ht="17" thickBot="1">
      <c r="A26" s="24" t="s">
        <v>34</v>
      </c>
      <c r="B26" s="24" t="s">
        <v>39</v>
      </c>
      <c r="C26" s="18">
        <v>-117.39397075281981</v>
      </c>
      <c r="D26" s="19">
        <v>-69.469763700696276</v>
      </c>
      <c r="E26" s="18">
        <f t="shared" si="0"/>
        <v>-35.781682285459482</v>
      </c>
      <c r="F26" s="19">
        <f t="shared" si="0"/>
        <v>-21.174383975972226</v>
      </c>
      <c r="G26" s="16">
        <v>-35.781682282030573</v>
      </c>
      <c r="H26" s="34">
        <v>-21.174383967070991</v>
      </c>
      <c r="I26" s="38"/>
    </row>
    <row r="27" spans="1:9" ht="17" thickBot="1">
      <c r="A27" s="24" t="s">
        <v>35</v>
      </c>
      <c r="B27" s="24" t="s">
        <v>39</v>
      </c>
      <c r="C27" s="18">
        <v>-82.247376733266179</v>
      </c>
      <c r="D27" s="19">
        <v>-66.784518494702596</v>
      </c>
      <c r="E27" s="18">
        <f t="shared" si="0"/>
        <v>-25.069000428299532</v>
      </c>
      <c r="F27" s="19">
        <f t="shared" si="0"/>
        <v>-20.355921237185353</v>
      </c>
      <c r="G27" s="16">
        <v>-25.069000427769822</v>
      </c>
      <c r="H27" s="34">
        <v>-20.3559212310075</v>
      </c>
      <c r="I27" s="38"/>
    </row>
    <row r="28" spans="1:9" ht="17" thickBot="1">
      <c r="A28" s="24" t="s">
        <v>36</v>
      </c>
      <c r="B28" s="24" t="s">
        <v>39</v>
      </c>
      <c r="C28" s="18">
        <v>-82.588747178020071</v>
      </c>
      <c r="D28" s="19">
        <v>-61.650258677681066</v>
      </c>
      <c r="E28" s="18">
        <f t="shared" si="0"/>
        <v>-25.173050139860518</v>
      </c>
      <c r="F28" s="19">
        <f t="shared" si="0"/>
        <v>-18.790998844957191</v>
      </c>
      <c r="G28" s="16">
        <v>-25.173050137961035</v>
      </c>
      <c r="H28" s="34">
        <v>-18.790998838373394</v>
      </c>
      <c r="I28" s="38"/>
    </row>
    <row r="29" spans="1:9" ht="17" thickBot="1">
      <c r="A29" s="24" t="s">
        <v>37</v>
      </c>
      <c r="B29" s="24" t="s">
        <v>39</v>
      </c>
      <c r="C29" s="18">
        <v>-82.230367966316365</v>
      </c>
      <c r="D29" s="19">
        <v>-58.044914305101607</v>
      </c>
      <c r="E29" s="18">
        <f t="shared" si="0"/>
        <v>-25.063816156133228</v>
      </c>
      <c r="F29" s="19">
        <f t="shared" si="0"/>
        <v>-17.69208988019497</v>
      </c>
      <c r="G29" s="16">
        <v>-25.063816153218717</v>
      </c>
      <c r="H29" s="34">
        <v>-17.692089873494123</v>
      </c>
      <c r="I29" s="38"/>
    </row>
    <row r="30" spans="1:9" ht="17" thickBot="1">
      <c r="A30" s="25" t="s">
        <v>38</v>
      </c>
      <c r="B30" s="25" t="s">
        <v>39</v>
      </c>
      <c r="C30" s="20">
        <v>-91.114292134278486</v>
      </c>
      <c r="D30" s="21">
        <v>-71.949368328913692</v>
      </c>
      <c r="E30" s="20">
        <f t="shared" si="0"/>
        <v>-27.771636242528082</v>
      </c>
      <c r="F30" s="21">
        <f t="shared" si="0"/>
        <v>-21.930167466652893</v>
      </c>
      <c r="G30" s="17">
        <v>-27.771636246238405</v>
      </c>
      <c r="H30" s="36">
        <v>-21.93016746550143</v>
      </c>
      <c r="I30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1A44D-1FFA-3545-A0F6-07E25F41CBF7}">
  <dimension ref="A1:K13"/>
  <sheetViews>
    <sheetView topLeftCell="J1" workbookViewId="0">
      <selection activeCell="K21" sqref="K21"/>
    </sheetView>
  </sheetViews>
  <sheetFormatPr baseColWidth="10" defaultRowHeight="16"/>
  <cols>
    <col min="1" max="1" width="17.5" bestFit="1" customWidth="1"/>
    <col min="2" max="2" width="15.33203125" bestFit="1" customWidth="1"/>
    <col min="3" max="3" width="4" bestFit="1" customWidth="1"/>
    <col min="4" max="4" width="6" bestFit="1" customWidth="1"/>
    <col min="5" max="5" width="12" bestFit="1" customWidth="1"/>
    <col min="6" max="6" width="22" bestFit="1" customWidth="1"/>
    <col min="7" max="8" width="16.33203125" bestFit="1" customWidth="1"/>
    <col min="9" max="10" width="31.83203125" bestFit="1" customWidth="1"/>
    <col min="11" max="11" width="169.33203125" bestFit="1" customWidth="1"/>
  </cols>
  <sheetData>
    <row r="1" spans="1:11" s="1" customFormat="1">
      <c r="A1" s="4" t="s">
        <v>82</v>
      </c>
      <c r="B1" s="4" t="s">
        <v>9</v>
      </c>
      <c r="C1" s="4" t="s">
        <v>67</v>
      </c>
      <c r="D1" s="4" t="s">
        <v>11</v>
      </c>
      <c r="E1" s="4" t="s">
        <v>76</v>
      </c>
      <c r="F1" s="2" t="s">
        <v>83</v>
      </c>
      <c r="G1" s="2" t="s">
        <v>84</v>
      </c>
      <c r="H1" s="40" t="s">
        <v>85</v>
      </c>
      <c r="I1" s="2" t="s">
        <v>86</v>
      </c>
      <c r="J1" s="2" t="s">
        <v>87</v>
      </c>
      <c r="K1" s="2" t="s">
        <v>95</v>
      </c>
    </row>
    <row r="2" spans="1:11">
      <c r="A2" s="7">
        <v>19</v>
      </c>
      <c r="B2" s="7" t="s">
        <v>68</v>
      </c>
      <c r="C2" s="7" t="s">
        <v>69</v>
      </c>
      <c r="D2" s="7" t="s">
        <v>12</v>
      </c>
      <c r="E2" s="7" t="s">
        <v>18</v>
      </c>
      <c r="F2" s="3">
        <v>19</v>
      </c>
      <c r="G2" s="39">
        <v>-6.8935669771337373</v>
      </c>
      <c r="H2" s="41">
        <v>-11.440913170719814</v>
      </c>
      <c r="I2" s="39">
        <v>-6.8935669771337373</v>
      </c>
      <c r="J2" s="41">
        <v>-11.440913170719814</v>
      </c>
      <c r="K2" s="3" t="s">
        <v>89</v>
      </c>
    </row>
    <row r="3" spans="1:11">
      <c r="A3" s="7">
        <v>63</v>
      </c>
      <c r="B3" s="7" t="s">
        <v>68</v>
      </c>
      <c r="C3" s="7" t="s">
        <v>69</v>
      </c>
      <c r="D3" s="7" t="s">
        <v>12</v>
      </c>
      <c r="E3" s="7" t="s">
        <v>40</v>
      </c>
      <c r="F3" s="3">
        <v>63</v>
      </c>
      <c r="G3" s="39">
        <v>-42.573181618268052</v>
      </c>
      <c r="H3" s="41">
        <v>-24.55479715015035</v>
      </c>
      <c r="I3" s="39">
        <v>-42.573181618268052</v>
      </c>
      <c r="J3" s="41">
        <v>-24.55479715015035</v>
      </c>
      <c r="K3" s="3" t="s">
        <v>89</v>
      </c>
    </row>
    <row r="4" spans="1:11">
      <c r="A4" s="7" t="s">
        <v>71</v>
      </c>
      <c r="B4" s="7" t="s">
        <v>81</v>
      </c>
      <c r="C4" s="7" t="s">
        <v>70</v>
      </c>
      <c r="D4" s="7" t="s">
        <v>12</v>
      </c>
      <c r="E4" s="7" t="s">
        <v>27</v>
      </c>
      <c r="F4" s="3">
        <v>55</v>
      </c>
      <c r="G4" s="39">
        <v>-42.468277596406026</v>
      </c>
      <c r="H4" s="41">
        <v>-14.935499128579977</v>
      </c>
      <c r="I4" s="14">
        <f>(-42.4682776 + -42.4111276)/2</f>
        <v>-42.439702600000004</v>
      </c>
      <c r="J4" s="14">
        <f>(-14.93549913 + -14.96089913)/2</f>
        <v>-14.948199129999999</v>
      </c>
      <c r="K4" s="43" t="s">
        <v>88</v>
      </c>
    </row>
    <row r="5" spans="1:11">
      <c r="A5" s="7" t="s">
        <v>77</v>
      </c>
      <c r="B5" s="7" t="s">
        <v>78</v>
      </c>
      <c r="C5" s="7" t="s">
        <v>70</v>
      </c>
      <c r="D5" s="7" t="s">
        <v>12</v>
      </c>
      <c r="E5" s="7" t="s">
        <v>15</v>
      </c>
      <c r="F5" s="3">
        <v>9</v>
      </c>
      <c r="G5" s="39">
        <v>1.6960740846469071</v>
      </c>
      <c r="H5" s="41">
        <v>5.845969279267508</v>
      </c>
      <c r="I5" s="42">
        <v>1.7182990846469071</v>
      </c>
      <c r="J5" s="42">
        <v>5.8713692792675083</v>
      </c>
      <c r="K5" s="43" t="s">
        <v>91</v>
      </c>
    </row>
    <row r="6" spans="1:11">
      <c r="A6" s="7" t="s">
        <v>79</v>
      </c>
      <c r="B6" s="7" t="s">
        <v>78</v>
      </c>
      <c r="C6" s="7" t="s">
        <v>70</v>
      </c>
      <c r="D6" s="7" t="s">
        <v>12</v>
      </c>
      <c r="E6" s="7" t="s">
        <v>35</v>
      </c>
      <c r="F6" s="3">
        <v>83</v>
      </c>
      <c r="G6" s="39">
        <v>-24.980100427769823</v>
      </c>
      <c r="H6" s="41">
        <v>-20.3368712310075</v>
      </c>
      <c r="I6" s="14">
        <v>-25.069000427769822</v>
      </c>
      <c r="J6" s="14">
        <v>-20.3559212310075</v>
      </c>
      <c r="K6" s="43" t="s">
        <v>92</v>
      </c>
    </row>
    <row r="7" spans="1:11">
      <c r="A7" s="7" t="s">
        <v>80</v>
      </c>
      <c r="B7" s="7" t="s">
        <v>78</v>
      </c>
      <c r="C7" s="7" t="s">
        <v>69</v>
      </c>
      <c r="D7" s="7" t="s">
        <v>12</v>
      </c>
      <c r="E7" s="7" t="s">
        <v>31</v>
      </c>
      <c r="F7" s="3">
        <v>70</v>
      </c>
      <c r="G7" s="39">
        <v>-35.275644455693651</v>
      </c>
      <c r="H7" s="41">
        <v>-23.93708376369641</v>
      </c>
      <c r="I7" s="14">
        <v>-35.288344455693647</v>
      </c>
      <c r="J7" s="14">
        <v>-23.914858763696412</v>
      </c>
      <c r="K7" s="43" t="s">
        <v>93</v>
      </c>
    </row>
    <row r="8" spans="1:11">
      <c r="A8" s="7">
        <v>317</v>
      </c>
      <c r="B8" s="10" t="s">
        <v>68</v>
      </c>
      <c r="C8" s="10" t="s">
        <v>69</v>
      </c>
      <c r="D8" s="10" t="s">
        <v>13</v>
      </c>
      <c r="E8" s="10" t="s">
        <v>72</v>
      </c>
      <c r="F8" s="3">
        <v>317</v>
      </c>
      <c r="G8" s="7">
        <v>-4.1300400000000002</v>
      </c>
      <c r="H8" s="13">
        <v>0.66674999999999995</v>
      </c>
      <c r="I8" s="7">
        <v>-4.1300400000000002</v>
      </c>
      <c r="J8" s="13">
        <v>0.66674999999999995</v>
      </c>
      <c r="K8" s="3" t="s">
        <v>89</v>
      </c>
    </row>
    <row r="9" spans="1:11">
      <c r="A9" s="7">
        <v>243</v>
      </c>
      <c r="B9" s="10" t="s">
        <v>68</v>
      </c>
      <c r="C9" s="10" t="s">
        <v>70</v>
      </c>
      <c r="D9" s="10" t="s">
        <v>13</v>
      </c>
      <c r="E9" s="10" t="s">
        <v>73</v>
      </c>
      <c r="F9" s="3">
        <v>243</v>
      </c>
      <c r="G9" s="7">
        <v>-2.9590999999999998</v>
      </c>
      <c r="H9" s="13">
        <v>-0.42544999999999999</v>
      </c>
      <c r="I9" s="7">
        <v>-2.9590999999999998</v>
      </c>
      <c r="J9" s="13">
        <v>-0.42544999999999999</v>
      </c>
      <c r="K9" s="3" t="s">
        <v>89</v>
      </c>
    </row>
    <row r="10" spans="1:11">
      <c r="A10" s="7">
        <v>352</v>
      </c>
      <c r="B10" s="10" t="s">
        <v>68</v>
      </c>
      <c r="C10" s="10" t="s">
        <v>70</v>
      </c>
      <c r="D10" s="10" t="s">
        <v>13</v>
      </c>
      <c r="E10" s="7" t="s">
        <v>74</v>
      </c>
      <c r="F10" s="3">
        <v>352</v>
      </c>
      <c r="G10" s="7">
        <v>-5.1450240000000003</v>
      </c>
      <c r="H10" s="13">
        <v>0.44450000000000001</v>
      </c>
      <c r="I10" s="7">
        <v>-5.1450240000000003</v>
      </c>
      <c r="J10" s="13">
        <v>0.44450000000000001</v>
      </c>
      <c r="K10" s="3" t="s">
        <v>90</v>
      </c>
    </row>
    <row r="11" spans="1:11">
      <c r="A11" s="7">
        <v>229</v>
      </c>
      <c r="B11" s="10" t="s">
        <v>68</v>
      </c>
      <c r="C11" s="10" t="s">
        <v>70</v>
      </c>
      <c r="D11" s="10" t="s">
        <v>13</v>
      </c>
      <c r="E11" s="7" t="s">
        <v>40</v>
      </c>
      <c r="F11" s="3">
        <v>229</v>
      </c>
      <c r="G11" s="7">
        <v>-3.6703000000000001</v>
      </c>
      <c r="H11" s="13">
        <v>-1.3906499999999999</v>
      </c>
      <c r="I11" s="7">
        <v>-3.6703000000000001</v>
      </c>
      <c r="J11" s="13">
        <v>-1.3906499999999999</v>
      </c>
      <c r="K11" s="3" t="s">
        <v>89</v>
      </c>
    </row>
    <row r="12" spans="1:11">
      <c r="A12" s="7">
        <v>211</v>
      </c>
      <c r="B12" s="10" t="s">
        <v>68</v>
      </c>
      <c r="C12" s="10" t="s">
        <v>69</v>
      </c>
      <c r="D12" s="10" t="s">
        <v>13</v>
      </c>
      <c r="E12" s="7" t="s">
        <v>40</v>
      </c>
      <c r="F12" s="3">
        <v>211</v>
      </c>
      <c r="G12" s="7">
        <v>-8.8900000000000007E-2</v>
      </c>
      <c r="H12" s="13">
        <v>-0.10795</v>
      </c>
      <c r="I12" s="7">
        <v>-8.8900000000000007E-2</v>
      </c>
      <c r="J12" s="13">
        <v>-0.10795</v>
      </c>
      <c r="K12" s="3" t="s">
        <v>89</v>
      </c>
    </row>
    <row r="13" spans="1:11">
      <c r="A13" s="7">
        <v>214</v>
      </c>
      <c r="B13" s="10" t="s">
        <v>68</v>
      </c>
      <c r="C13" s="10" t="s">
        <v>69</v>
      </c>
      <c r="D13" s="10" t="s">
        <v>13</v>
      </c>
      <c r="E13" s="10" t="s">
        <v>75</v>
      </c>
      <c r="F13" s="3">
        <v>214</v>
      </c>
      <c r="G13" s="7">
        <v>-1.9431</v>
      </c>
      <c r="H13" s="13">
        <v>-0.78739999999999999</v>
      </c>
      <c r="I13" s="7">
        <v>-1.9431</v>
      </c>
      <c r="J13" s="13">
        <v>-0.78739999999999999</v>
      </c>
      <c r="K13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 &amp; Conversion Math</vt:lpstr>
      <vt:lpstr>Quick Conversion Reference</vt:lpstr>
      <vt:lpstr>Soil Sample 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Mitchell, Thomas</dc:creator>
  <cp:lastModifiedBy>Mitchell, Thomas</cp:lastModifiedBy>
  <dcterms:created xsi:type="dcterms:W3CDTF">2019-01-06T12:46:44Z</dcterms:created>
  <dcterms:modified xsi:type="dcterms:W3CDTF">2019-01-09T00:03:17Z</dcterms:modified>
</cp:coreProperties>
</file>