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S.L.</t>
        </is>
      </c>
      <c r="B1" s="1" t="inlineStr">
        <is>
          <t>imaplink</t>
        </is>
      </c>
      <c r="C1" s="1" t="inlineStr">
        <is>
          <t>presenceId</t>
        </is>
      </c>
      <c r="D1" s="1" t="inlineStr">
        <is>
          <t>presentSpeciesId</t>
        </is>
      </c>
      <c r="E1" s="1" t="inlineStr">
        <is>
          <t>iMapPhoto</t>
        </is>
      </c>
      <c r="F1" s="1" t="inlineStr">
        <is>
          <t>imap_sci</t>
        </is>
      </c>
      <c r="G1" s="1" t="inlineStr">
        <is>
          <t>imap_com</t>
        </is>
      </c>
      <c r="H1" s="1" t="inlineStr">
        <is>
          <t>imap_record_taxon</t>
        </is>
      </c>
      <c r="I1" s="1" t="inlineStr">
        <is>
          <t>inatlink</t>
        </is>
      </c>
      <c r="J1" s="1" t="inlineStr">
        <is>
          <t>inat_sci</t>
        </is>
      </c>
      <c r="K1" s="1" t="inlineStr">
        <is>
          <t>inat_com</t>
        </is>
      </c>
      <c r="L1" s="1" t="inlineStr">
        <is>
          <t>inat_taxon</t>
        </is>
      </c>
      <c r="M1" s="1" t="inlineStr">
        <is>
          <t>geo_score</t>
        </is>
      </c>
      <c r="N1" s="1" t="inlineStr">
        <is>
          <t>com_score</t>
        </is>
      </c>
      <c r="O1" s="1" t="inlineStr">
        <is>
          <t>visual_model</t>
        </is>
      </c>
      <c r="P1" s="1" t="inlineStr">
        <is>
          <t>species_label</t>
        </is>
      </c>
      <c r="Q1" s="1" t="inlineStr">
        <is>
          <t>com_status</t>
        </is>
      </c>
    </row>
    <row r="2">
      <c r="A2" t="n">
        <v>16</v>
      </c>
      <c r="B2" t="inlineStr"/>
      <c r="C2" t="n">
        <v>1360967</v>
      </c>
      <c r="D2" t="n">
        <v>1378607</v>
      </c>
      <c r="E2" t="inlineStr"/>
      <c r="F2" t="inlineStr">
        <is>
          <t>Ailanthus altissima</t>
        </is>
      </c>
      <c r="G2" t="inlineStr">
        <is>
          <t>Tree-of-Heaven</t>
        </is>
      </c>
      <c r="H2" t="n">
        <v>57278</v>
      </c>
      <c r="I2" t="inlineStr"/>
      <c r="J2" t="inlineStr">
        <is>
          <t>Lycorma delicatula</t>
        </is>
      </c>
      <c r="K2" t="inlineStr">
        <is>
          <t>Spotted lanternfly</t>
        </is>
      </c>
      <c r="L2" t="n">
        <v>324726</v>
      </c>
      <c r="M2" t="n">
        <v>75.55</v>
      </c>
      <c r="N2" t="n">
        <v>69.27</v>
      </c>
      <c r="O2" t="inlineStr"/>
      <c r="P2" t="n">
        <v>0</v>
      </c>
      <c r="Q2" t="inlineStr"/>
    </row>
    <row r="3">
      <c r="A3" t="n">
        <v>1</v>
      </c>
      <c r="B3">
        <f>HYPERLINK("https://imapinvasives.natureserve.org/imap/services/page/Presence/1125581.html", "View")</f>
        <v/>
      </c>
      <c r="C3" t="n">
        <v>1125581</v>
      </c>
      <c r="D3" t="n">
        <v>1131744</v>
      </c>
      <c r="E3">
        <f>HYPERLINK("http://imap3images.s3-website-us-east-1.amazonaws.com/1131744/p/imap_app_photo_1616770902603.jpg", "View")</f>
        <v/>
      </c>
      <c r="F3" t="inlineStr">
        <is>
          <t>Ailanthus altissima</t>
        </is>
      </c>
      <c r="G3" t="inlineStr">
        <is>
          <t>Tree-of-Heaven</t>
        </is>
      </c>
      <c r="H3" t="n">
        <v>57278</v>
      </c>
      <c r="I3">
        <f>HYPERLINK("https://www.inaturalist.org/taxa/47726-Acer-negundo", "View")</f>
        <v/>
      </c>
      <c r="J3" t="inlineStr">
        <is>
          <t>Acer negundo</t>
        </is>
      </c>
      <c r="K3" t="inlineStr">
        <is>
          <t>Box elder</t>
        </is>
      </c>
      <c r="L3" t="n">
        <v>47726</v>
      </c>
      <c r="M3" t="n">
        <v>50.87</v>
      </c>
      <c r="N3" t="n">
        <v>26.55</v>
      </c>
      <c r="O3" t="inlineStr"/>
      <c r="P3" t="n">
        <v>0</v>
      </c>
      <c r="Q3" t="inlineStr"/>
    </row>
    <row r="4">
      <c r="A4" t="n">
        <v>2</v>
      </c>
      <c r="B4">
        <f>HYPERLINK("https://imapinvasives.natureserve.org/imap/services/page/Presence/1121008.html", "View")</f>
        <v/>
      </c>
      <c r="C4" t="n">
        <v>1121008</v>
      </c>
      <c r="D4" t="n">
        <v>1127170</v>
      </c>
      <c r="E4">
        <f>HYPERLINK("http://imap3images.s3-website-us-east-1.amazonaws.com/1127170/p/imap_app_photo_1616249001305.jpg", "View")</f>
        <v/>
      </c>
      <c r="F4" t="inlineStr">
        <is>
          <t>Ailanthus altissima</t>
        </is>
      </c>
      <c r="G4" t="inlineStr">
        <is>
          <t>Tree-of-Heaven</t>
        </is>
      </c>
      <c r="H4" t="n">
        <v>57278</v>
      </c>
      <c r="I4">
        <f>HYPERLINK("https://www.inaturalist.org/taxa/52543-Acer-saccharum", "View")</f>
        <v/>
      </c>
      <c r="J4" t="inlineStr">
        <is>
          <t>Acer saccharum</t>
        </is>
      </c>
      <c r="K4" t="inlineStr">
        <is>
          <t>Sugar maple</t>
        </is>
      </c>
      <c r="L4" t="n">
        <v>52543</v>
      </c>
      <c r="M4" t="n">
        <v>43.42</v>
      </c>
      <c r="N4" t="n">
        <v>32.4</v>
      </c>
      <c r="O4" t="inlineStr"/>
      <c r="P4" t="n">
        <v>0</v>
      </c>
      <c r="Q4" t="inlineStr"/>
    </row>
    <row r="5">
      <c r="A5" t="n">
        <v>3</v>
      </c>
      <c r="B5">
        <f>HYPERLINK("https://imapinvasives.natureserve.org/imap/services/page/Presence/1121095.html", "View")</f>
        <v/>
      </c>
      <c r="C5" t="n">
        <v>1121095</v>
      </c>
      <c r="D5" t="n">
        <v>1127257</v>
      </c>
      <c r="E5">
        <f>HYPERLINK("http://imap3images.s3-website-us-east-1.amazonaws.com/1127257/p/imap_app_photo_1616421076030.jpg", "View")</f>
        <v/>
      </c>
      <c r="F5" t="inlineStr">
        <is>
          <t>Ailanthus altissima</t>
        </is>
      </c>
      <c r="G5" t="inlineStr">
        <is>
          <t>Tree-of-Heaven</t>
        </is>
      </c>
      <c r="H5" t="n">
        <v>57278</v>
      </c>
      <c r="I5">
        <f>HYPERLINK("https://www.inaturalist.org/taxa/54787-Carya-cordiformis", "View")</f>
        <v/>
      </c>
      <c r="J5" t="inlineStr">
        <is>
          <t>Carya cordiformis</t>
        </is>
      </c>
      <c r="K5" t="inlineStr">
        <is>
          <t>Bitternut hickory</t>
        </is>
      </c>
      <c r="L5" t="n">
        <v>54787</v>
      </c>
      <c r="M5" t="n">
        <v>26.81</v>
      </c>
      <c r="N5" t="n">
        <v>44.51</v>
      </c>
      <c r="O5" t="inlineStr"/>
      <c r="P5" t="n">
        <v>0</v>
      </c>
      <c r="Q5" t="inlineStr"/>
    </row>
    <row r="6">
      <c r="A6" t="n">
        <v>4</v>
      </c>
      <c r="B6">
        <f>HYPERLINK("https://imapinvasives.natureserve.org/imap/services/page/Presence/1121096.html", "View")</f>
        <v/>
      </c>
      <c r="C6" t="n">
        <v>1121096</v>
      </c>
      <c r="D6" t="n">
        <v>1127258</v>
      </c>
      <c r="E6">
        <f>HYPERLINK("http://imap3images.s3-website-us-east-1.amazonaws.com/1127258/p/imap_app_photo_1616421086888.jpg", "View")</f>
        <v/>
      </c>
      <c r="F6" t="inlineStr">
        <is>
          <t>Ailanthus altissima</t>
        </is>
      </c>
      <c r="G6" t="inlineStr">
        <is>
          <t>Tree-of-Heaven</t>
        </is>
      </c>
      <c r="H6" t="n">
        <v>57278</v>
      </c>
      <c r="I6">
        <f>HYPERLINK("https://www.inaturalist.org/taxa/54857-Celtis-occidentalis", "View")</f>
        <v/>
      </c>
      <c r="J6" t="inlineStr">
        <is>
          <t>Celtis occidentalis</t>
        </is>
      </c>
      <c r="K6" t="inlineStr">
        <is>
          <t>Common hackberry</t>
        </is>
      </c>
      <c r="L6" t="n">
        <v>54857</v>
      </c>
      <c r="M6" t="n">
        <v>17.34</v>
      </c>
      <c r="N6" t="n">
        <v>13.12</v>
      </c>
      <c r="O6" t="inlineStr"/>
      <c r="P6" t="n">
        <v>0</v>
      </c>
      <c r="Q6" t="inlineStr"/>
    </row>
    <row r="7">
      <c r="A7" t="n">
        <v>5</v>
      </c>
      <c r="B7">
        <f>HYPERLINK("https://imapinvasives.natureserve.org/imap/services/page/Presence/1360973.html", "View")</f>
        <v/>
      </c>
      <c r="C7" t="n">
        <v>1360973</v>
      </c>
      <c r="D7" t="n">
        <v>1378613</v>
      </c>
      <c r="E7">
        <f>HYPERLINK("http://imap3images.s3-website-us-east-1.amazonaws.com/1378613/p/imap_app_photo_1697596931769.jpg", "View")</f>
        <v/>
      </c>
      <c r="F7" t="inlineStr">
        <is>
          <t>Ailanthus altissima</t>
        </is>
      </c>
      <c r="G7" t="inlineStr">
        <is>
          <t>Tree-of-Heaven</t>
        </is>
      </c>
      <c r="H7" t="n">
        <v>57278</v>
      </c>
      <c r="I7">
        <f>HYPERLINK("https://www.inaturalist.org/taxa/57278-Ailanthus-altissima", "View")</f>
        <v/>
      </c>
      <c r="J7" t="inlineStr">
        <is>
          <t>Ailanthus altissima</t>
        </is>
      </c>
      <c r="K7" t="inlineStr">
        <is>
          <t>Tree-of-heaven</t>
        </is>
      </c>
      <c r="L7" t="n">
        <v>57278</v>
      </c>
      <c r="M7" t="n">
        <v>67.39</v>
      </c>
      <c r="N7" t="n">
        <v>94.51000000000001</v>
      </c>
      <c r="O7" t="inlineStr"/>
      <c r="P7" t="n">
        <v>1</v>
      </c>
      <c r="Q7" t="inlineStr"/>
    </row>
    <row r="8">
      <c r="A8" t="n">
        <v>6</v>
      </c>
      <c r="B8">
        <f>HYPERLINK("https://imapinvasives.natureserve.org/imap/services/page/Presence/1360974.html", "View")</f>
        <v/>
      </c>
      <c r="C8" t="n">
        <v>1360974</v>
      </c>
      <c r="D8" t="n">
        <v>1378614</v>
      </c>
      <c r="E8">
        <f>HYPERLINK("http://imap3images.s3-website-us-east-1.amazonaws.com/1378614/p/imap_app_photo_1697596935021.jpg", "View")</f>
        <v/>
      </c>
      <c r="F8" t="inlineStr">
        <is>
          <t>Ailanthus altissima</t>
        </is>
      </c>
      <c r="G8" t="inlineStr">
        <is>
          <t>Tree-of-Heaven</t>
        </is>
      </c>
      <c r="H8" t="n">
        <v>57278</v>
      </c>
      <c r="I8">
        <f>HYPERLINK("https://www.inaturalist.org/taxa/324726-Lycorma-delicatula", "View")</f>
        <v/>
      </c>
      <c r="J8" t="inlineStr">
        <is>
          <t>Lycorma delicatula</t>
        </is>
      </c>
      <c r="K8" t="inlineStr">
        <is>
          <t>Spotted lanternfly</t>
        </is>
      </c>
      <c r="L8" t="n">
        <v>324726</v>
      </c>
      <c r="M8" t="n">
        <v>75.55</v>
      </c>
      <c r="N8" t="n">
        <v>13.59</v>
      </c>
      <c r="O8" t="inlineStr"/>
      <c r="P8" t="n">
        <v>0</v>
      </c>
      <c r="Q8" t="inlineStr"/>
    </row>
    <row r="9">
      <c r="A9" t="n">
        <v>7</v>
      </c>
      <c r="B9">
        <f>HYPERLINK("https://imapinvasives.natureserve.org/imap/services/page/Presence/1360975.html", "View")</f>
        <v/>
      </c>
      <c r="C9" t="n">
        <v>1360975</v>
      </c>
      <c r="D9" t="n">
        <v>1378615</v>
      </c>
      <c r="E9">
        <f>HYPERLINK("http://imap3images.s3-website-us-east-1.amazonaws.com/1378615/p/imap_app_photo_1697596938544.jpg", "View")</f>
        <v/>
      </c>
      <c r="F9" t="inlineStr">
        <is>
          <t>Ailanthus altissima</t>
        </is>
      </c>
      <c r="G9" t="inlineStr">
        <is>
          <t>Tree-of-Heaven</t>
        </is>
      </c>
      <c r="H9" t="n">
        <v>57278</v>
      </c>
      <c r="I9">
        <f>HYPERLINK("https://www.inaturalist.org/taxa/324726-Lycorma-delicatula", "View")</f>
        <v/>
      </c>
      <c r="J9" t="inlineStr">
        <is>
          <t>Lycorma delicatula</t>
        </is>
      </c>
      <c r="K9" t="inlineStr">
        <is>
          <t>Spotted lanternfly</t>
        </is>
      </c>
      <c r="L9" t="n">
        <v>324726</v>
      </c>
      <c r="M9" t="n">
        <v>75.55</v>
      </c>
      <c r="N9" t="n">
        <v>98.87</v>
      </c>
      <c r="O9" t="inlineStr"/>
      <c r="P9" t="n">
        <v>0</v>
      </c>
      <c r="Q9" t="inlineStr"/>
    </row>
    <row r="10">
      <c r="A10" t="n">
        <v>8</v>
      </c>
      <c r="B10">
        <f>HYPERLINK("https://imapinvasives.natureserve.org/imap/services/page/Presence/1360976.html", "View")</f>
        <v/>
      </c>
      <c r="C10" t="n">
        <v>1360976</v>
      </c>
      <c r="D10" t="n">
        <v>1378616</v>
      </c>
      <c r="E10">
        <f>HYPERLINK("http://imap3images.s3-website-us-east-1.amazonaws.com/1378616/p/imap_app_photo_1697596943548.jpg", "View")</f>
        <v/>
      </c>
      <c r="F10" t="inlineStr">
        <is>
          <t>Ailanthus altissima</t>
        </is>
      </c>
      <c r="G10" t="inlineStr">
        <is>
          <t>Tree-of-Heaven</t>
        </is>
      </c>
      <c r="H10" t="n">
        <v>57278</v>
      </c>
      <c r="I10">
        <f>HYPERLINK("https://www.inaturalist.org/taxa/54792-Juglans-cinerea", "View")</f>
        <v/>
      </c>
      <c r="J10" t="inlineStr">
        <is>
          <t>Juglans cinerea</t>
        </is>
      </c>
      <c r="K10" t="inlineStr">
        <is>
          <t>Butternut</t>
        </is>
      </c>
      <c r="L10" t="n">
        <v>54792</v>
      </c>
      <c r="M10" t="n">
        <v>14.54</v>
      </c>
      <c r="N10" t="n">
        <v>51.39</v>
      </c>
      <c r="O10" t="inlineStr"/>
      <c r="P10" t="n">
        <v>0</v>
      </c>
      <c r="Q10" t="inlineStr"/>
    </row>
    <row r="11">
      <c r="A11" t="n">
        <v>9</v>
      </c>
      <c r="B11">
        <f>HYPERLINK("https://imapinvasives.natureserve.org/imap/services/page/Presence/1360977.html", "View")</f>
        <v/>
      </c>
      <c r="C11" t="n">
        <v>1360977</v>
      </c>
      <c r="D11" t="n">
        <v>1378617</v>
      </c>
      <c r="E11">
        <f>HYPERLINK("http://imap3images.s3-website-us-east-1.amazonaws.com/1378617/p/imap_app_photo_1697596947562.jpg", "View")</f>
        <v/>
      </c>
      <c r="F11" t="inlineStr">
        <is>
          <t>Ailanthus altissima</t>
        </is>
      </c>
      <c r="G11" t="inlineStr">
        <is>
          <t>Tree-of-Heaven</t>
        </is>
      </c>
      <c r="H11" t="n">
        <v>57278</v>
      </c>
      <c r="I11">
        <f>HYPERLINK("https://www.inaturalist.org/taxa/57278-Ailanthus-altissima", "View")</f>
        <v/>
      </c>
      <c r="J11" t="inlineStr">
        <is>
          <t>Ailanthus altissima</t>
        </is>
      </c>
      <c r="K11" t="inlineStr">
        <is>
          <t>Tree-of-heaven</t>
        </is>
      </c>
      <c r="L11" t="n">
        <v>57278</v>
      </c>
      <c r="M11" t="n">
        <v>67.39</v>
      </c>
      <c r="N11" t="n">
        <v>96.90000000000001</v>
      </c>
      <c r="O11" t="inlineStr"/>
      <c r="P11" t="n">
        <v>1</v>
      </c>
      <c r="Q11" t="inlineStr"/>
    </row>
    <row r="12">
      <c r="A12" t="n">
        <v>10</v>
      </c>
      <c r="B12">
        <f>HYPERLINK("https://imapinvasives.natureserve.org/imap/services/page/Presence/1360980.html", "View")</f>
        <v/>
      </c>
      <c r="C12" t="n">
        <v>1360980</v>
      </c>
      <c r="D12" t="n">
        <v>1378620</v>
      </c>
      <c r="E12">
        <f>HYPERLINK("http://imap3images.s3-website-us-east-1.amazonaws.com/1378620/p/imap_app_photo_1697596953119.jpg", "View")</f>
        <v/>
      </c>
      <c r="F12" t="inlineStr">
        <is>
          <t>Ailanthus altissima</t>
        </is>
      </c>
      <c r="G12" t="inlineStr">
        <is>
          <t>Tree-of-Heaven</t>
        </is>
      </c>
      <c r="H12" t="n">
        <v>57278</v>
      </c>
      <c r="I12">
        <f>HYPERLINK("https://www.inaturalist.org/taxa/57278-Ailanthus-altissima", "View")</f>
        <v/>
      </c>
      <c r="J12" t="inlineStr">
        <is>
          <t>Ailanthus altissima</t>
        </is>
      </c>
      <c r="K12" t="inlineStr">
        <is>
          <t>Tree-of-heaven</t>
        </is>
      </c>
      <c r="L12" t="n">
        <v>57278</v>
      </c>
      <c r="M12" t="n">
        <v>67.39</v>
      </c>
      <c r="N12" t="n">
        <v>20.07</v>
      </c>
      <c r="O12" t="inlineStr"/>
      <c r="P12" t="n">
        <v>1</v>
      </c>
      <c r="Q12" t="inlineStr"/>
    </row>
    <row r="13">
      <c r="A13" t="n">
        <v>11</v>
      </c>
      <c r="B13">
        <f>HYPERLINK("https://imapinvasives.natureserve.org/imap/services/page/Presence/1288190.html", "View")</f>
        <v/>
      </c>
      <c r="C13" t="n">
        <v>1288190</v>
      </c>
      <c r="D13" t="n">
        <v>1298141</v>
      </c>
      <c r="E13">
        <f>HYPERLINK("http://imap3images.s3-website-us-east-1.amazonaws.com/1298141/p/imap_app_photo_1660917366557.jpg", "View")</f>
        <v/>
      </c>
      <c r="F13" t="inlineStr">
        <is>
          <t>Ailanthus altissima</t>
        </is>
      </c>
      <c r="G13" t="inlineStr">
        <is>
          <t>Tree-of-Heaven</t>
        </is>
      </c>
      <c r="H13" t="n">
        <v>57278</v>
      </c>
      <c r="I13">
        <f>HYPERLINK("https://www.inaturalist.org/taxa/57278-Ailanthus-altissima", "View")</f>
        <v/>
      </c>
      <c r="J13" t="inlineStr">
        <is>
          <t>Ailanthus altissima</t>
        </is>
      </c>
      <c r="K13" t="inlineStr">
        <is>
          <t>Tree-of-heaven</t>
        </is>
      </c>
      <c r="L13" t="n">
        <v>57278</v>
      </c>
      <c r="M13" t="n">
        <v>86.44</v>
      </c>
      <c r="N13" t="n">
        <v>50.48</v>
      </c>
      <c r="O13" t="inlineStr"/>
      <c r="P13" t="n">
        <v>1</v>
      </c>
      <c r="Q13" t="inlineStr"/>
    </row>
    <row r="14">
      <c r="A14" t="n">
        <v>12</v>
      </c>
      <c r="B14">
        <f>HYPERLINK("https://imapinvasives.natureserve.org/imap/services/page/Presence/1227478.html", "View")</f>
        <v/>
      </c>
      <c r="C14" t="n">
        <v>1227478</v>
      </c>
      <c r="D14" t="n">
        <v>1235565</v>
      </c>
      <c r="E14">
        <f>HYPERLINK("http://imap3images.s3-website-us-east-1.amazonaws.com/1235565/p/imap_app_photo_1639184351489.jpg", "View")</f>
        <v/>
      </c>
      <c r="F14" t="inlineStr">
        <is>
          <t>Ailanthus altissima</t>
        </is>
      </c>
      <c r="G14" t="inlineStr">
        <is>
          <t>Tree-of-Heaven</t>
        </is>
      </c>
      <c r="H14" t="n">
        <v>57278</v>
      </c>
      <c r="I14">
        <f>HYPERLINK("https://www.inaturalist.org/taxa/47726-Acer-negundo", "View")</f>
        <v/>
      </c>
      <c r="J14" t="inlineStr">
        <is>
          <t>Acer negundo</t>
        </is>
      </c>
      <c r="K14" t="inlineStr">
        <is>
          <t>Box elder</t>
        </is>
      </c>
      <c r="L14" t="n">
        <v>47726</v>
      </c>
      <c r="M14" t="n">
        <v>34.57</v>
      </c>
      <c r="N14" t="n">
        <v>9.23</v>
      </c>
      <c r="O14" t="inlineStr"/>
      <c r="P14" t="n">
        <v>0</v>
      </c>
      <c r="Q14" t="inlineStr"/>
    </row>
    <row r="15">
      <c r="A15" t="n">
        <v>13</v>
      </c>
      <c r="B15">
        <f>HYPERLINK("https://imapinvasives.natureserve.org/imap/services/page/Presence/1288277.html", "View")</f>
        <v/>
      </c>
      <c r="C15" t="n">
        <v>1288277</v>
      </c>
      <c r="D15" t="n">
        <v>1298228</v>
      </c>
      <c r="E15">
        <f>HYPERLINK("http://imap3images.s3-website-us-east-1.amazonaws.com/1298228/p/imap_app_photo_1661017507445.jpg", "View")</f>
        <v/>
      </c>
      <c r="F15" t="inlineStr">
        <is>
          <t>Ailanthus altissima</t>
        </is>
      </c>
      <c r="G15" t="inlineStr">
        <is>
          <t>Tree-of-Heaven</t>
        </is>
      </c>
      <c r="H15" t="n">
        <v>57278</v>
      </c>
      <c r="I15">
        <f>HYPERLINK("https://www.inaturalist.org/taxa/324726-Lycorma-delicatula", "View")</f>
        <v/>
      </c>
      <c r="J15" t="inlineStr">
        <is>
          <t>Lycorma delicatula</t>
        </is>
      </c>
      <c r="K15" t="inlineStr">
        <is>
          <t>Spotted lanternfly</t>
        </is>
      </c>
      <c r="L15" t="n">
        <v>324726</v>
      </c>
      <c r="M15" t="n">
        <v>95.23999999999999</v>
      </c>
      <c r="N15" t="n">
        <v>18.73</v>
      </c>
      <c r="O15" t="inlineStr"/>
      <c r="P15" t="n">
        <v>0</v>
      </c>
      <c r="Q15" t="inlineStr"/>
    </row>
    <row r="16">
      <c r="A16" t="n">
        <v>14</v>
      </c>
      <c r="B16">
        <f>HYPERLINK("https://imapinvasives.natureserve.org/imap/services/page/Presence/1182091.html", "View")</f>
        <v/>
      </c>
      <c r="C16" t="n">
        <v>1182091</v>
      </c>
      <c r="D16" t="n">
        <v>1189980</v>
      </c>
      <c r="E16">
        <f>HYPERLINK("http://imap3images.s3-website-us-east-1.amazonaws.com/1189980/p/imap_app_photo_1637610940682.jpg", "View")</f>
        <v/>
      </c>
      <c r="F16" t="inlineStr">
        <is>
          <t>Ailanthus altissima</t>
        </is>
      </c>
      <c r="G16" t="inlineStr">
        <is>
          <t>Tree-of-Heaven</t>
        </is>
      </c>
      <c r="H16" t="n">
        <v>57278</v>
      </c>
      <c r="I16">
        <f>HYPERLINK("https://www.inaturalist.org/taxa/49202-Fagus-grandifolia", "View")</f>
        <v/>
      </c>
      <c r="J16" t="inlineStr">
        <is>
          <t>Fagus grandifolia</t>
        </is>
      </c>
      <c r="K16" t="inlineStr">
        <is>
          <t>American beech</t>
        </is>
      </c>
      <c r="L16" t="n">
        <v>49202</v>
      </c>
      <c r="M16" t="n">
        <v>27.19</v>
      </c>
      <c r="N16" t="n">
        <v>21.28</v>
      </c>
      <c r="O16" t="inlineStr"/>
      <c r="P16" t="n">
        <v>0</v>
      </c>
      <c r="Q16" t="inlineStr"/>
    </row>
    <row r="17">
      <c r="A17" t="n">
        <v>15</v>
      </c>
      <c r="B17">
        <f>HYPERLINK("https://imapinvasives.natureserve.org/imap/services/page/Presence/1182691.html", "View")</f>
        <v/>
      </c>
      <c r="C17" t="n">
        <v>1182691</v>
      </c>
      <c r="D17" t="n">
        <v>1190656</v>
      </c>
      <c r="E17">
        <f>HYPERLINK("http://imap3images.s3-website-us-east-1.amazonaws.com/1190656/p/imap_app_photo_1638047336220.jpg", "View")</f>
        <v/>
      </c>
      <c r="F17" t="inlineStr">
        <is>
          <t>Ailanthus altissima</t>
        </is>
      </c>
      <c r="G17" t="inlineStr">
        <is>
          <t>Tree-of-Heaven</t>
        </is>
      </c>
      <c r="H17" t="n">
        <v>57278</v>
      </c>
      <c r="I17">
        <f>HYPERLINK("https://www.inaturalist.org/taxa/285378-Lawsonia-inermis", "View")</f>
        <v/>
      </c>
      <c r="J17" t="inlineStr">
        <is>
          <t>Lawsonia inermis</t>
        </is>
      </c>
      <c r="K17" t="inlineStr">
        <is>
          <t>Henna</t>
        </is>
      </c>
      <c r="L17" t="n">
        <v>285378</v>
      </c>
      <c r="M17" t="n">
        <v>0</v>
      </c>
      <c r="N17" t="n">
        <v>25.41</v>
      </c>
      <c r="O17" t="inlineStr"/>
      <c r="P17" t="n">
        <v>0</v>
      </c>
      <c r="Q17" t="inlineStr"/>
    </row>
    <row r="18">
      <c r="A18" t="n">
        <v>17</v>
      </c>
      <c r="B18">
        <f>HYPERLINK("https://imapinvasives.natureserve.org/imap/services/page/Presence/1360968.html", "View")</f>
        <v/>
      </c>
      <c r="C18" t="n">
        <v>1360968</v>
      </c>
      <c r="D18" t="n">
        <v>1378608</v>
      </c>
      <c r="E18">
        <f>HYPERLINK("http://imap3images.s3-website-us-east-1.amazonaws.com/1378608/p/imap_app_photo_1697596915462.jpg", "View")</f>
        <v/>
      </c>
      <c r="F18" t="inlineStr">
        <is>
          <t>Ailanthus altissima</t>
        </is>
      </c>
      <c r="G18" t="inlineStr">
        <is>
          <t>Tree-of-Heaven</t>
        </is>
      </c>
      <c r="H18" t="n">
        <v>57278</v>
      </c>
      <c r="I18">
        <f>HYPERLINK("https://www.inaturalist.org/taxa/57278-Ailanthus-altissima", "View")</f>
        <v/>
      </c>
      <c r="J18" t="inlineStr">
        <is>
          <t>Ailanthus altissima</t>
        </is>
      </c>
      <c r="K18" t="inlineStr">
        <is>
          <t>Tree-of-heaven</t>
        </is>
      </c>
      <c r="L18" t="n">
        <v>57278</v>
      </c>
      <c r="M18" t="n">
        <v>67.39</v>
      </c>
      <c r="N18" t="n">
        <v>51.48</v>
      </c>
      <c r="O18" t="inlineStr"/>
      <c r="P18" t="n">
        <v>1</v>
      </c>
      <c r="Q18" t="inlineStr"/>
    </row>
    <row r="19">
      <c r="A19" t="n">
        <v>18</v>
      </c>
      <c r="B19">
        <f>HYPERLINK("https://imapinvasives.natureserve.org/imap/services/page/Presence/1360969.html", "View")</f>
        <v/>
      </c>
      <c r="C19" t="n">
        <v>1360969</v>
      </c>
      <c r="D19" t="n">
        <v>1378609</v>
      </c>
      <c r="E19">
        <f>HYPERLINK("http://imap3images.s3-website-us-east-1.amazonaws.com/1378609/p/imap_app_photo_1697596918677.jpg", "View")</f>
        <v/>
      </c>
      <c r="F19" t="inlineStr">
        <is>
          <t>Ailanthus altissima</t>
        </is>
      </c>
      <c r="G19" t="inlineStr">
        <is>
          <t>Tree-of-Heaven</t>
        </is>
      </c>
      <c r="H19" t="n">
        <v>57278</v>
      </c>
      <c r="I19">
        <f>HYPERLINK("https://www.inaturalist.org/taxa/167829-Rhus-typhina", "View")</f>
        <v/>
      </c>
      <c r="J19" t="inlineStr">
        <is>
          <t>Rhus typhina</t>
        </is>
      </c>
      <c r="K19" t="inlineStr">
        <is>
          <t>Staghorn sumac</t>
        </is>
      </c>
      <c r="L19" t="n">
        <v>167829</v>
      </c>
      <c r="M19" t="n">
        <v>68.45999999999999</v>
      </c>
      <c r="N19" t="n">
        <v>68.98999999999999</v>
      </c>
      <c r="O19" t="inlineStr"/>
      <c r="P19" t="n">
        <v>0</v>
      </c>
      <c r="Q19" t="inlineStr"/>
    </row>
    <row r="20">
      <c r="A20" t="n">
        <v>19</v>
      </c>
      <c r="B20">
        <f>HYPERLINK("https://imapinvasives.natureserve.org/imap/services/page/Presence/1316835.html", "View")</f>
        <v/>
      </c>
      <c r="C20" t="n">
        <v>1316835</v>
      </c>
      <c r="D20" t="n">
        <v>1327908</v>
      </c>
      <c r="E20">
        <f>HYPERLINK("http://imap3images.s3-website-us-east-1.amazonaws.com/1327908/p/imap_app_photo_1672843216935.jpg", "View")</f>
        <v/>
      </c>
      <c r="F20" t="inlineStr">
        <is>
          <t>Ailanthus altissima</t>
        </is>
      </c>
      <c r="G20" t="inlineStr">
        <is>
          <t>Tree-of-Heaven</t>
        </is>
      </c>
      <c r="H20" t="n">
        <v>57278</v>
      </c>
      <c r="I20">
        <f>HYPERLINK("https://www.inaturalist.org/taxa/49157-Betula-lenta", "View")</f>
        <v/>
      </c>
      <c r="J20" t="inlineStr">
        <is>
          <t>Betula lenta</t>
        </is>
      </c>
      <c r="K20" t="inlineStr">
        <is>
          <t>Sweet birch</t>
        </is>
      </c>
      <c r="L20" t="n">
        <v>49157</v>
      </c>
      <c r="M20" t="n">
        <v>30.09</v>
      </c>
      <c r="N20" t="n">
        <v>14.5</v>
      </c>
      <c r="O20" t="inlineStr"/>
      <c r="P20" t="n">
        <v>0</v>
      </c>
      <c r="Q20" t="inlineStr"/>
    </row>
    <row r="21">
      <c r="A21" t="n">
        <v>20</v>
      </c>
      <c r="B21">
        <f>HYPERLINK("https://imapinvasives.natureserve.org/imap/services/page/Presence/1316836.html", "View")</f>
        <v/>
      </c>
      <c r="C21" t="n">
        <v>1316836</v>
      </c>
      <c r="D21" t="n">
        <v>1327909</v>
      </c>
      <c r="E21">
        <f>HYPERLINK("http://imap3images.s3-website-us-east-1.amazonaws.com/1327909/p/imap_app_photo_1672843220836.jpg", "View")</f>
        <v/>
      </c>
      <c r="F21" t="inlineStr">
        <is>
          <t>Ailanthus altissima</t>
        </is>
      </c>
      <c r="G21" t="inlineStr">
        <is>
          <t>Tree-of-Heaven</t>
        </is>
      </c>
      <c r="H21" t="n">
        <v>57278</v>
      </c>
      <c r="I21">
        <f>HYPERLINK("https://www.inaturalist.org/taxa/49884-Betula-populifolia", "View")</f>
        <v/>
      </c>
      <c r="J21" t="inlineStr">
        <is>
          <t>Betula populifolia</t>
        </is>
      </c>
      <c r="K21" t="inlineStr">
        <is>
          <t>Gray birch</t>
        </is>
      </c>
      <c r="L21" t="n">
        <v>49884</v>
      </c>
      <c r="M21" t="n">
        <v>39.63</v>
      </c>
      <c r="N21" t="n">
        <v>45.02</v>
      </c>
      <c r="O21" t="inlineStr"/>
      <c r="P21" t="n">
        <v>0</v>
      </c>
      <c r="Q21" t="inlineStr"/>
    </row>
    <row r="22">
      <c r="A22" t="n">
        <v>21</v>
      </c>
      <c r="B22">
        <f>HYPERLINK("https://imapinvasives.natureserve.org/imap/services/page/Presence/1316837.html", "View")</f>
        <v/>
      </c>
      <c r="C22" t="n">
        <v>1316837</v>
      </c>
      <c r="D22" t="n">
        <v>1327910</v>
      </c>
      <c r="E22">
        <f>HYPERLINK("http://imap3images.s3-website-us-east-1.amazonaws.com/1327910/p/imap_app_photo_1672843413381.jpg", "View")</f>
        <v/>
      </c>
      <c r="F22" t="inlineStr">
        <is>
          <t>Ailanthus altissima</t>
        </is>
      </c>
      <c r="G22" t="inlineStr">
        <is>
          <t>Tree-of-Heaven</t>
        </is>
      </c>
      <c r="H22" t="n">
        <v>57278</v>
      </c>
      <c r="I22">
        <f>HYPERLINK("https://www.inaturalist.org/taxa/54840-Populus-tremuloides", "View")</f>
        <v/>
      </c>
      <c r="J22" t="inlineStr">
        <is>
          <t>Populus tremuloides</t>
        </is>
      </c>
      <c r="K22" t="inlineStr">
        <is>
          <t>Quaking aspen</t>
        </is>
      </c>
      <c r="L22" t="n">
        <v>54840</v>
      </c>
      <c r="M22" t="n">
        <v>20.94</v>
      </c>
      <c r="N22" t="n">
        <v>11.77</v>
      </c>
      <c r="O22" t="inlineStr"/>
      <c r="P22" t="n">
        <v>0</v>
      </c>
      <c r="Q22" t="inlineStr"/>
    </row>
    <row r="23">
      <c r="A23" t="n">
        <v>22</v>
      </c>
      <c r="B23">
        <f>HYPERLINK("https://imapinvasives.natureserve.org/imap/services/page/Presence/1187847.html", "View")</f>
        <v/>
      </c>
      <c r="C23" t="n">
        <v>1187847</v>
      </c>
      <c r="D23" t="n">
        <v>1195891</v>
      </c>
      <c r="E23">
        <f>HYPERLINK("http://imap3images.s3-website-us-east-1.amazonaws.com/1195891/p/imap_app_photo_1638453029275.jpg", "View")</f>
        <v/>
      </c>
      <c r="F23" t="inlineStr">
        <is>
          <t>Ailanthus altissima</t>
        </is>
      </c>
      <c r="G23" t="inlineStr">
        <is>
          <t>Tree-of-Heaven</t>
        </is>
      </c>
      <c r="H23" t="n">
        <v>57278</v>
      </c>
      <c r="I23">
        <f>HYPERLINK("https://www.inaturalist.org/taxa/52543-Acer-saccharum", "View")</f>
        <v/>
      </c>
      <c r="J23" t="inlineStr">
        <is>
          <t>Acer saccharum</t>
        </is>
      </c>
      <c r="K23" t="inlineStr">
        <is>
          <t>Sugar maple</t>
        </is>
      </c>
      <c r="L23" t="n">
        <v>52543</v>
      </c>
      <c r="M23" t="n">
        <v>10.53</v>
      </c>
      <c r="N23" t="n">
        <v>24.84</v>
      </c>
      <c r="O23" t="inlineStr"/>
      <c r="P23" t="n">
        <v>0</v>
      </c>
      <c r="Q23" t="inlineStr"/>
    </row>
    <row r="24">
      <c r="A24" t="n">
        <v>23</v>
      </c>
      <c r="B24">
        <f>HYPERLINK("https://imapinvasives.natureserve.org/imap/services/page/Presence/1254102.html", "View")</f>
        <v/>
      </c>
      <c r="C24" t="n">
        <v>1254102</v>
      </c>
      <c r="D24" t="n">
        <v>1262674</v>
      </c>
      <c r="E24">
        <f>HYPERLINK("http://imap3images.s3-website-us-east-1.amazonaws.com/1262674/p/imap_app_photo_1646265081084.jpg", "View")</f>
        <v/>
      </c>
      <c r="F24" t="inlineStr">
        <is>
          <t>Ailanthus altissima</t>
        </is>
      </c>
      <c r="G24" t="inlineStr">
        <is>
          <t>Tree-of-Heaven</t>
        </is>
      </c>
      <c r="H24" t="n">
        <v>57278</v>
      </c>
      <c r="I24">
        <f>HYPERLINK("https://www.inaturalist.org/taxa/469472-Malus-domestica", "View")</f>
        <v/>
      </c>
      <c r="J24" t="inlineStr">
        <is>
          <t>Malus domestica</t>
        </is>
      </c>
      <c r="K24" t="inlineStr">
        <is>
          <t>Apple</t>
        </is>
      </c>
      <c r="L24" t="n">
        <v>469472</v>
      </c>
      <c r="M24" t="n">
        <v>8.66</v>
      </c>
      <c r="N24" t="n">
        <v>18.1</v>
      </c>
      <c r="O24" t="inlineStr"/>
      <c r="P24" t="n">
        <v>0</v>
      </c>
      <c r="Q24" t="inlineStr"/>
    </row>
    <row r="25">
      <c r="A25" t="n">
        <v>24</v>
      </c>
      <c r="B25">
        <f>HYPERLINK("https://imapinvasives.natureserve.org/imap/services/page/Presence/1254103.html", "View")</f>
        <v/>
      </c>
      <c r="C25" t="n">
        <v>1254103</v>
      </c>
      <c r="D25" t="n">
        <v>1262675</v>
      </c>
      <c r="E25">
        <f>HYPERLINK("http://imap3images.s3-website-us-east-1.amazonaws.com/1262675/p/imap_app_photo_1646265089295.jpg", "View")</f>
        <v/>
      </c>
      <c r="F25" t="inlineStr">
        <is>
          <t>Ailanthus altissima</t>
        </is>
      </c>
      <c r="G25" t="inlineStr">
        <is>
          <t>Tree-of-Heaven</t>
        </is>
      </c>
      <c r="H25" t="n">
        <v>57278</v>
      </c>
      <c r="I25">
        <f>HYPERLINK("https://www.inaturalist.org/taxa/64237-Phragmites-australis", "View")</f>
        <v/>
      </c>
      <c r="J25" t="inlineStr">
        <is>
          <t>Phragmites australis</t>
        </is>
      </c>
      <c r="K25" t="inlineStr">
        <is>
          <t>Common reed</t>
        </is>
      </c>
      <c r="L25" t="n">
        <v>64237</v>
      </c>
      <c r="M25" t="n">
        <v>48.12</v>
      </c>
      <c r="N25" t="n">
        <v>19.86</v>
      </c>
      <c r="O25" t="inlineStr"/>
      <c r="P25" t="n">
        <v>0</v>
      </c>
      <c r="Q25" t="inlineStr"/>
    </row>
    <row r="26">
      <c r="A26" t="n">
        <v>25</v>
      </c>
      <c r="B26">
        <f>HYPERLINK("https://imapinvasives.natureserve.org/imap/services/page/Presence/1360985.html", "View")</f>
        <v/>
      </c>
      <c r="C26" t="n">
        <v>1360985</v>
      </c>
      <c r="D26" t="n">
        <v>1378625</v>
      </c>
      <c r="E26">
        <f>HYPERLINK("http://imap3images.s3-website-us-east-1.amazonaws.com/1378625/p/imap_app_photo_1697596969490.jpg", "View")</f>
        <v/>
      </c>
      <c r="F26" t="inlineStr">
        <is>
          <t>Ailanthus altissima</t>
        </is>
      </c>
      <c r="G26" t="inlineStr">
        <is>
          <t>Tree-of-Heaven</t>
        </is>
      </c>
      <c r="H26" t="n">
        <v>57278</v>
      </c>
      <c r="I26">
        <f>HYPERLINK("https://www.inaturalist.org/taxa/324726-Lycorma-delicatula", "View")</f>
        <v/>
      </c>
      <c r="J26" t="inlineStr">
        <is>
          <t>Lycorma delicatula</t>
        </is>
      </c>
      <c r="K26" t="inlineStr">
        <is>
          <t>Spotted lanternfly</t>
        </is>
      </c>
      <c r="L26" t="n">
        <v>324726</v>
      </c>
      <c r="M26" t="n">
        <v>75.55</v>
      </c>
      <c r="N26" t="n">
        <v>99.95999999999999</v>
      </c>
      <c r="O26" t="inlineStr"/>
      <c r="P26" t="n">
        <v>0</v>
      </c>
      <c r="Q26" t="inlineStr"/>
    </row>
    <row r="27">
      <c r="A27" t="n">
        <v>26</v>
      </c>
      <c r="B27">
        <f>HYPERLINK("https://imapinvasives.natureserve.org/imap/services/page/Presence/1290943.html", "View")</f>
        <v/>
      </c>
      <c r="C27" t="n">
        <v>1290943</v>
      </c>
      <c r="D27" t="n">
        <v>1301138</v>
      </c>
      <c r="E27">
        <f>HYPERLINK("http://imap3images.s3-website-us-east-1.amazonaws.com/1301138/p/imap_app_photo_1662049505713.jpg", "View")</f>
        <v/>
      </c>
      <c r="F27" t="inlineStr">
        <is>
          <t>Ailanthus altissima</t>
        </is>
      </c>
      <c r="G27" t="inlineStr">
        <is>
          <t>Tree-of-Heaven</t>
        </is>
      </c>
      <c r="H27" t="n">
        <v>57278</v>
      </c>
      <c r="I27">
        <f>HYPERLINK("https://www.inaturalist.org/taxa/57278-Ailanthus-altissima", "View")</f>
        <v/>
      </c>
      <c r="J27" t="inlineStr">
        <is>
          <t>Ailanthus altissima</t>
        </is>
      </c>
      <c r="K27" t="inlineStr">
        <is>
          <t>Tree-of-heaven</t>
        </is>
      </c>
      <c r="L27" t="n">
        <v>57278</v>
      </c>
      <c r="M27" t="n">
        <v>88.91</v>
      </c>
      <c r="N27" t="n">
        <v>15.59</v>
      </c>
      <c r="O27" t="inlineStr"/>
      <c r="P27" t="n">
        <v>1</v>
      </c>
      <c r="Q27" t="inlineStr"/>
    </row>
    <row r="28">
      <c r="A28" t="n">
        <v>27</v>
      </c>
      <c r="B28">
        <f>HYPERLINK("https://imapinvasives.natureserve.org/imap/services/page/Presence/1290944.html", "View")</f>
        <v/>
      </c>
      <c r="C28" t="n">
        <v>1290944</v>
      </c>
      <c r="D28" t="n">
        <v>1301139</v>
      </c>
      <c r="E28">
        <f>HYPERLINK("http://imap3images.s3-website-us-east-1.amazonaws.com/1301139/p/imap_app_photo_1662049514067.jpg", "View")</f>
        <v/>
      </c>
      <c r="F28" t="inlineStr">
        <is>
          <t>Ailanthus altissima</t>
        </is>
      </c>
      <c r="G28" t="inlineStr">
        <is>
          <t>Tree-of-Heaven</t>
        </is>
      </c>
      <c r="H28" t="n">
        <v>57278</v>
      </c>
      <c r="I28">
        <f>HYPERLINK("https://www.inaturalist.org/taxa/54504-Juglans-nigra", "View")</f>
        <v/>
      </c>
      <c r="J28" t="inlineStr">
        <is>
          <t>Juglans nigra</t>
        </is>
      </c>
      <c r="K28" t="inlineStr">
        <is>
          <t>Eastern black walnut</t>
        </is>
      </c>
      <c r="L28" t="n">
        <v>54504</v>
      </c>
      <c r="M28" t="n">
        <v>84.69</v>
      </c>
      <c r="N28" t="n">
        <v>53.12</v>
      </c>
      <c r="O28" t="inlineStr"/>
      <c r="P28" t="n">
        <v>0</v>
      </c>
      <c r="Q28" t="inlineStr"/>
    </row>
    <row r="29">
      <c r="A29" t="n">
        <v>28</v>
      </c>
      <c r="B29">
        <f>HYPERLINK("https://imapinvasives.natureserve.org/imap/services/page/Presence/1290945.html", "View")</f>
        <v/>
      </c>
      <c r="C29" t="n">
        <v>1290945</v>
      </c>
      <c r="D29" t="n">
        <v>1301140</v>
      </c>
      <c r="E29">
        <f>HYPERLINK("http://imap3images.s3-website-us-east-1.amazonaws.com/1301140/p/imap_app_photo_1662049523020.jpg", "View")</f>
        <v/>
      </c>
      <c r="F29" t="inlineStr">
        <is>
          <t>Ailanthus altissima</t>
        </is>
      </c>
      <c r="G29" t="inlineStr">
        <is>
          <t>Tree-of-Heaven</t>
        </is>
      </c>
      <c r="H29" t="n">
        <v>57278</v>
      </c>
      <c r="I29">
        <f>HYPERLINK("https://www.inaturalist.org/taxa/54504-Juglans-nigra", "View")</f>
        <v/>
      </c>
      <c r="J29" t="inlineStr">
        <is>
          <t>Juglans nigra</t>
        </is>
      </c>
      <c r="K29" t="inlineStr">
        <is>
          <t>Eastern black walnut</t>
        </is>
      </c>
      <c r="L29" t="n">
        <v>54504</v>
      </c>
      <c r="M29" t="n">
        <v>84.69</v>
      </c>
      <c r="N29" t="n">
        <v>38.08</v>
      </c>
      <c r="O29" t="inlineStr"/>
      <c r="P29" t="n">
        <v>0</v>
      </c>
      <c r="Q29" t="inlineStr"/>
    </row>
    <row r="30">
      <c r="A30" t="n">
        <v>29</v>
      </c>
      <c r="B30">
        <f>HYPERLINK("https://imapinvasives.natureserve.org/imap/services/page/Presence/1290946.html", "View")</f>
        <v/>
      </c>
      <c r="C30" t="n">
        <v>1290946</v>
      </c>
      <c r="D30" t="n">
        <v>1301141</v>
      </c>
      <c r="E30">
        <f>HYPERLINK("http://imap3images.s3-website-us-east-1.amazonaws.com/1301141/p/imap_app_photo_1662049531330.jpg", "View")</f>
        <v/>
      </c>
      <c r="F30" t="inlineStr">
        <is>
          <t>Ailanthus altissima</t>
        </is>
      </c>
      <c r="G30" t="inlineStr">
        <is>
          <t>Tree-of-Heaven</t>
        </is>
      </c>
      <c r="H30" t="n">
        <v>57278</v>
      </c>
      <c r="I30">
        <f>HYPERLINK("https://www.inaturalist.org/taxa/47726-Acer-negundo", "View")</f>
        <v/>
      </c>
      <c r="J30" t="inlineStr">
        <is>
          <t>Acer negundo</t>
        </is>
      </c>
      <c r="K30" t="inlineStr">
        <is>
          <t>Box elder</t>
        </is>
      </c>
      <c r="L30" t="n">
        <v>47726</v>
      </c>
      <c r="M30" t="n">
        <v>76.94</v>
      </c>
      <c r="N30" t="n">
        <v>2.73</v>
      </c>
      <c r="O30" t="inlineStr"/>
      <c r="P30" t="n">
        <v>0</v>
      </c>
      <c r="Q30" t="inlineStr"/>
    </row>
    <row r="31">
      <c r="A31" t="n">
        <v>30</v>
      </c>
      <c r="B31">
        <f>HYPERLINK("https://imapinvasives.natureserve.org/imap/services/page/Presence/1290947.html", "View")</f>
        <v/>
      </c>
      <c r="C31" t="n">
        <v>1290947</v>
      </c>
      <c r="D31" t="n">
        <v>1301142</v>
      </c>
      <c r="E31">
        <f>HYPERLINK("http://imap3images.s3-website-us-east-1.amazonaws.com/1301142/p/imap_app_photo_1662049539516.jpg", "View")</f>
        <v/>
      </c>
      <c r="F31" t="inlineStr">
        <is>
          <t>Ailanthus altissima</t>
        </is>
      </c>
      <c r="G31" t="inlineStr">
        <is>
          <t>Tree-of-Heaven</t>
        </is>
      </c>
      <c r="H31" t="n">
        <v>57278</v>
      </c>
      <c r="I31">
        <f>HYPERLINK("https://www.inaturalist.org/taxa/57278-Ailanthus-altissima", "View")</f>
        <v/>
      </c>
      <c r="J31" t="inlineStr">
        <is>
          <t>Ailanthus altissima</t>
        </is>
      </c>
      <c r="K31" t="inlineStr">
        <is>
          <t>Tree-of-heaven</t>
        </is>
      </c>
      <c r="L31" t="n">
        <v>57278</v>
      </c>
      <c r="M31" t="n">
        <v>88.91</v>
      </c>
      <c r="N31" t="n">
        <v>55.8</v>
      </c>
      <c r="O31" t="inlineStr"/>
      <c r="P31" t="n">
        <v>1</v>
      </c>
      <c r="Q31" t="inlineStr"/>
    </row>
    <row r="32">
      <c r="A32" t="n">
        <v>31</v>
      </c>
      <c r="B32">
        <f>HYPERLINK("https://imapinvasives.natureserve.org/imap/services/page/Presence/1290948.html", "View")</f>
        <v/>
      </c>
      <c r="C32" t="n">
        <v>1290948</v>
      </c>
      <c r="D32" t="n">
        <v>1301143</v>
      </c>
      <c r="E32">
        <f>HYPERLINK("http://imap3images.s3-website-us-east-1.amazonaws.com/1301143/p/imap_app_photo_1662049547525.jpg", "View")</f>
        <v/>
      </c>
      <c r="F32" t="inlineStr">
        <is>
          <t>Ailanthus altissima</t>
        </is>
      </c>
      <c r="G32" t="inlineStr">
        <is>
          <t>Tree-of-Heaven</t>
        </is>
      </c>
      <c r="H32" t="n">
        <v>57278</v>
      </c>
      <c r="I32">
        <f>HYPERLINK("https://www.inaturalist.org/taxa/57278-Ailanthus-altissima", "View")</f>
        <v/>
      </c>
      <c r="J32" t="inlineStr">
        <is>
          <t>Ailanthus altissima</t>
        </is>
      </c>
      <c r="K32" t="inlineStr">
        <is>
          <t>Tree-of-heaven</t>
        </is>
      </c>
      <c r="L32" t="n">
        <v>57278</v>
      </c>
      <c r="M32" t="n">
        <v>88.91</v>
      </c>
      <c r="N32" t="n">
        <v>44.48</v>
      </c>
      <c r="O32" t="inlineStr"/>
      <c r="P32" t="n">
        <v>1</v>
      </c>
      <c r="Q32" t="inlineStr"/>
    </row>
    <row r="33">
      <c r="A33" t="n">
        <v>32</v>
      </c>
      <c r="B33">
        <f>HYPERLINK("https://imapinvasives.natureserve.org/imap/services/page/Presence/1290949.html", "View")</f>
        <v/>
      </c>
      <c r="C33" t="n">
        <v>1290949</v>
      </c>
      <c r="D33" t="n">
        <v>1301144</v>
      </c>
      <c r="E33">
        <f>HYPERLINK("http://imap3images.s3-website-us-east-1.amazonaws.com/1301144/p/imap_app_photo_1662049555597.jpg", "View")</f>
        <v/>
      </c>
      <c r="F33" t="inlineStr">
        <is>
          <t>Ailanthus altissima</t>
        </is>
      </c>
      <c r="G33" t="inlineStr">
        <is>
          <t>Tree-of-Heaven</t>
        </is>
      </c>
      <c r="H33" t="n">
        <v>57278</v>
      </c>
      <c r="I33">
        <f>HYPERLINK("https://www.inaturalist.org/taxa/54792-Juglans-cinerea", "View")</f>
        <v/>
      </c>
      <c r="J33" t="inlineStr">
        <is>
          <t>Juglans cinerea</t>
        </is>
      </c>
      <c r="K33" t="inlineStr">
        <is>
          <t>Butternut</t>
        </is>
      </c>
      <c r="L33" t="n">
        <v>54792</v>
      </c>
      <c r="M33" t="n">
        <v>13.61</v>
      </c>
      <c r="N33" t="n">
        <v>43.94</v>
      </c>
      <c r="O33" t="inlineStr"/>
      <c r="P33" t="n">
        <v>0</v>
      </c>
      <c r="Q33" t="inlineStr"/>
    </row>
    <row r="34">
      <c r="A34" t="n">
        <v>33</v>
      </c>
      <c r="B34">
        <f>HYPERLINK("https://imapinvasives.natureserve.org/imap/services/page/Presence/1290950.html", "View")</f>
        <v/>
      </c>
      <c r="C34" t="n">
        <v>1290950</v>
      </c>
      <c r="D34" t="n">
        <v>1301145</v>
      </c>
      <c r="E34">
        <f>HYPERLINK("http://imap3images.s3-website-us-east-1.amazonaws.com/1301145/p/imap_app_photo_1662049562874.jpg", "View")</f>
        <v/>
      </c>
      <c r="F34" t="inlineStr">
        <is>
          <t>Ailanthus altissima</t>
        </is>
      </c>
      <c r="G34" t="inlineStr">
        <is>
          <t>Tree-of-Heaven</t>
        </is>
      </c>
      <c r="H34" t="n">
        <v>57278</v>
      </c>
      <c r="I34">
        <f>HYPERLINK("https://www.inaturalist.org/taxa/57278-Ailanthus-altissima", "View")</f>
        <v/>
      </c>
      <c r="J34" t="inlineStr">
        <is>
          <t>Ailanthus altissima</t>
        </is>
      </c>
      <c r="K34" t="inlineStr">
        <is>
          <t>Tree-of-heaven</t>
        </is>
      </c>
      <c r="L34" t="n">
        <v>57278</v>
      </c>
      <c r="M34" t="n">
        <v>88.91</v>
      </c>
      <c r="N34" t="n">
        <v>51.46</v>
      </c>
      <c r="O34" t="inlineStr"/>
      <c r="P34" t="n">
        <v>1</v>
      </c>
      <c r="Q34" t="inlineStr"/>
    </row>
    <row r="35">
      <c r="A35" t="n">
        <v>34</v>
      </c>
      <c r="B35">
        <f>HYPERLINK("https://imapinvasives.natureserve.org/imap/services/page/Presence/1290951.html", "View")</f>
        <v/>
      </c>
      <c r="C35" t="n">
        <v>1290951</v>
      </c>
      <c r="D35" t="n">
        <v>1301146</v>
      </c>
      <c r="E35">
        <f>HYPERLINK("http://imap3images.s3-website-us-east-1.amazonaws.com/1301146/p/imap_app_photo_1662049571285.jpg", "View")</f>
        <v/>
      </c>
      <c r="F35" t="inlineStr">
        <is>
          <t>Ailanthus altissima</t>
        </is>
      </c>
      <c r="G35" t="inlineStr">
        <is>
          <t>Tree-of-Heaven</t>
        </is>
      </c>
      <c r="H35" t="n">
        <v>57278</v>
      </c>
      <c r="I35">
        <f>HYPERLINK("https://www.inaturalist.org/taxa/54227-Fagus-sylvatica", "View")</f>
        <v/>
      </c>
      <c r="J35" t="inlineStr">
        <is>
          <t>Fagus sylvatica</t>
        </is>
      </c>
      <c r="K35" t="inlineStr">
        <is>
          <t>European beech</t>
        </is>
      </c>
      <c r="L35" t="n">
        <v>54227</v>
      </c>
      <c r="M35" t="n">
        <v>44.05</v>
      </c>
      <c r="N35" t="n">
        <v>6.79</v>
      </c>
      <c r="O35" t="inlineStr"/>
      <c r="P35" t="n">
        <v>0</v>
      </c>
      <c r="Q35" t="inlineStr"/>
    </row>
    <row r="36">
      <c r="A36" t="n">
        <v>35</v>
      </c>
      <c r="B36">
        <f>HYPERLINK("https://imapinvasives.natureserve.org/imap/services/page/Presence/1290952.html", "View")</f>
        <v/>
      </c>
      <c r="C36" t="n">
        <v>1290952</v>
      </c>
      <c r="D36" t="n">
        <v>1301147</v>
      </c>
      <c r="E36">
        <f>HYPERLINK("http://imap3images.s3-website-us-east-1.amazonaws.com/1301147/p/imap_app_photo_1662049579370.jpg", "View")</f>
        <v/>
      </c>
      <c r="F36" t="inlineStr">
        <is>
          <t>Ailanthus altissima</t>
        </is>
      </c>
      <c r="G36" t="inlineStr">
        <is>
          <t>Tree-of-Heaven</t>
        </is>
      </c>
      <c r="H36" t="n">
        <v>57278</v>
      </c>
      <c r="I36">
        <f>HYPERLINK("https://www.inaturalist.org/taxa/42223-Odocoileus-virginianus", "View")</f>
        <v/>
      </c>
      <c r="J36" t="inlineStr">
        <is>
          <t>Odocoileus virginianus</t>
        </is>
      </c>
      <c r="K36" t="inlineStr">
        <is>
          <t>White-tailed deer</t>
        </is>
      </c>
      <c r="L36" t="n">
        <v>42223</v>
      </c>
      <c r="M36" t="n">
        <v>83.79000000000001</v>
      </c>
      <c r="N36" t="n">
        <v>41.08</v>
      </c>
      <c r="O36" t="inlineStr"/>
      <c r="P36" t="n">
        <v>0</v>
      </c>
      <c r="Q36" t="inlineStr"/>
    </row>
    <row r="37">
      <c r="A37" t="n">
        <v>36</v>
      </c>
      <c r="B37">
        <f>HYPERLINK("https://imapinvasives.natureserve.org/imap/services/page/Presence/1290953.html", "View")</f>
        <v/>
      </c>
      <c r="C37" t="n">
        <v>1290953</v>
      </c>
      <c r="D37" t="n">
        <v>1301148</v>
      </c>
      <c r="E37">
        <f>HYPERLINK("http://imap3images.s3-website-us-east-1.amazonaws.com/1301148/p/imap_app_photo_1662049587650.jpg", "View")</f>
        <v/>
      </c>
      <c r="F37" t="inlineStr">
        <is>
          <t>Ailanthus altissima</t>
        </is>
      </c>
      <c r="G37" t="inlineStr">
        <is>
          <t>Tree-of-Heaven</t>
        </is>
      </c>
      <c r="H37" t="n">
        <v>57278</v>
      </c>
      <c r="I37">
        <f>HYPERLINK("https://www.inaturalist.org/taxa/49005-Quercus-rubra", "View")</f>
        <v/>
      </c>
      <c r="J37" t="inlineStr">
        <is>
          <t>Quercus rubra</t>
        </is>
      </c>
      <c r="K37" t="inlineStr">
        <is>
          <t>Northern red oak</t>
        </is>
      </c>
      <c r="L37" t="n">
        <v>49005</v>
      </c>
      <c r="M37" t="n">
        <v>67.17</v>
      </c>
      <c r="N37" t="n">
        <v>18.53</v>
      </c>
      <c r="O37" t="inlineStr"/>
      <c r="P37" t="n">
        <v>0</v>
      </c>
      <c r="Q37" t="inlineStr"/>
    </row>
    <row r="38">
      <c r="A38" t="n">
        <v>37</v>
      </c>
      <c r="B38">
        <f>HYPERLINK("https://imapinvasives.natureserve.org/imap/services/page/Presence/1290954.html", "View")</f>
        <v/>
      </c>
      <c r="C38" t="n">
        <v>1290954</v>
      </c>
      <c r="D38" t="n">
        <v>1301149</v>
      </c>
      <c r="E38">
        <f>HYPERLINK("http://imap3images.s3-website-us-east-1.amazonaws.com/1301149/p/imap_app_photo_1662049595045.jpg", "View")</f>
        <v/>
      </c>
      <c r="F38" t="inlineStr">
        <is>
          <t>Ailanthus altissima</t>
        </is>
      </c>
      <c r="G38" t="inlineStr">
        <is>
          <t>Tree-of-Heaven</t>
        </is>
      </c>
      <c r="H38" t="n">
        <v>57278</v>
      </c>
      <c r="I38">
        <f>HYPERLINK("https://www.inaturalist.org/taxa/56088-Robinia-pseudoacacia", "View")</f>
        <v/>
      </c>
      <c r="J38" t="inlineStr">
        <is>
          <t>Robinia pseudoacacia</t>
        </is>
      </c>
      <c r="K38" t="inlineStr">
        <is>
          <t>Black locust</t>
        </is>
      </c>
      <c r="L38" t="n">
        <v>56088</v>
      </c>
      <c r="M38" t="n">
        <v>87.88</v>
      </c>
      <c r="N38" t="n">
        <v>32.41</v>
      </c>
      <c r="O38" t="inlineStr"/>
      <c r="P38" t="n">
        <v>0</v>
      </c>
      <c r="Q38" t="inlineStr"/>
    </row>
    <row r="39">
      <c r="A39" t="n">
        <v>38</v>
      </c>
      <c r="B39">
        <f>HYPERLINK("https://imapinvasives.natureserve.org/imap/services/page/Presence/1291325.html", "View")</f>
        <v/>
      </c>
      <c r="C39" t="n">
        <v>1291325</v>
      </c>
      <c r="D39" t="n">
        <v>1301520</v>
      </c>
      <c r="E39">
        <f>HYPERLINK("http://imap3images.s3-website-us-east-1.amazonaws.com/1301520/p/imap_app_photo_1662124393755.jpg", "View")</f>
        <v/>
      </c>
      <c r="F39" t="inlineStr">
        <is>
          <t>Ailanthus altissima</t>
        </is>
      </c>
      <c r="G39" t="inlineStr">
        <is>
          <t>Tree-of-Heaven</t>
        </is>
      </c>
      <c r="H39" t="n">
        <v>57278</v>
      </c>
      <c r="I39">
        <f>HYPERLINK("https://www.inaturalist.org/taxa/117430-Cladrastis-kentukea", "View")</f>
        <v/>
      </c>
      <c r="J39" t="inlineStr">
        <is>
          <t>Cladrastis kentukea</t>
        </is>
      </c>
      <c r="K39" t="inlineStr">
        <is>
          <t>Kentucky yellowwood</t>
        </is>
      </c>
      <c r="L39" t="n">
        <v>117430</v>
      </c>
      <c r="M39" t="n">
        <v>37.26</v>
      </c>
      <c r="N39" t="n">
        <v>26.64</v>
      </c>
      <c r="O39" t="inlineStr"/>
      <c r="P39" t="n">
        <v>0</v>
      </c>
      <c r="Q39" t="inlineStr"/>
    </row>
    <row r="40">
      <c r="A40" t="n">
        <v>39</v>
      </c>
      <c r="B40">
        <f>HYPERLINK("https://imapinvasives.natureserve.org/imap/services/page/Presence/1328332.html", "View")</f>
        <v/>
      </c>
      <c r="C40" t="n">
        <v>1328332</v>
      </c>
      <c r="D40" t="n">
        <v>1341488</v>
      </c>
      <c r="E40">
        <f>HYPERLINK("http://imap3images.s3-website-us-east-1.amazonaws.com/1341488/p/imap_app_photo_1683574473676.jpg", "View")</f>
        <v/>
      </c>
      <c r="F40" t="inlineStr">
        <is>
          <t>Ailanthus altissima</t>
        </is>
      </c>
      <c r="G40" t="inlineStr">
        <is>
          <t>Tree-of-Heaven</t>
        </is>
      </c>
      <c r="H40" t="n">
        <v>57278</v>
      </c>
      <c r="I40">
        <f>HYPERLINK("https://www.inaturalist.org/taxa/57278-Ailanthus-altissima", "View")</f>
        <v/>
      </c>
      <c r="J40" t="inlineStr">
        <is>
          <t>Ailanthus altissima</t>
        </is>
      </c>
      <c r="K40" t="inlineStr">
        <is>
          <t>Tree-of-heaven</t>
        </is>
      </c>
      <c r="L40" t="n">
        <v>57278</v>
      </c>
      <c r="M40" t="n">
        <v>56.98</v>
      </c>
      <c r="N40" t="n">
        <v>33.71</v>
      </c>
      <c r="O40" t="inlineStr"/>
      <c r="P40" t="n">
        <v>1</v>
      </c>
      <c r="Q40" t="inlineStr"/>
    </row>
    <row r="41">
      <c r="A41" t="n">
        <v>40</v>
      </c>
      <c r="B41">
        <f>HYPERLINK("https://imapinvasives.natureserve.org/imap/services/page/Presence/1328333.html", "View")</f>
        <v/>
      </c>
      <c r="C41" t="n">
        <v>1328333</v>
      </c>
      <c r="D41" t="n">
        <v>1341489</v>
      </c>
      <c r="E41">
        <f>HYPERLINK("http://imap3images.s3-website-us-east-1.amazonaws.com/1341489/p/imap_app_photo_1683574477604.jpg", "View")</f>
        <v/>
      </c>
      <c r="F41" t="inlineStr">
        <is>
          <t>Ailanthus altissima</t>
        </is>
      </c>
      <c r="G41" t="inlineStr">
        <is>
          <t>Tree-of-Heaven</t>
        </is>
      </c>
      <c r="H41" t="n">
        <v>57278</v>
      </c>
      <c r="I41">
        <f>HYPERLINK("https://www.inaturalist.org/taxa/57278-Ailanthus-altissima", "View")</f>
        <v/>
      </c>
      <c r="J41" t="inlineStr">
        <is>
          <t>Ailanthus altissima</t>
        </is>
      </c>
      <c r="K41" t="inlineStr">
        <is>
          <t>Tree-of-heaven</t>
        </is>
      </c>
      <c r="L41" t="n">
        <v>57278</v>
      </c>
      <c r="M41" t="n">
        <v>56.98</v>
      </c>
      <c r="N41" t="n">
        <v>86.39</v>
      </c>
      <c r="O41" t="inlineStr"/>
      <c r="P41" t="n">
        <v>1</v>
      </c>
      <c r="Q41" t="inlineStr"/>
    </row>
    <row r="42">
      <c r="A42" t="n">
        <v>41</v>
      </c>
      <c r="B42">
        <f>HYPERLINK("https://imapinvasives.natureserve.org/imap/services/page/Presence/1161987.html", "View")</f>
        <v/>
      </c>
      <c r="C42" t="n">
        <v>1161987</v>
      </c>
      <c r="D42" t="n">
        <v>1169141</v>
      </c>
      <c r="E42">
        <f>HYPERLINK("http://imap3images.s3-website-us-east-1.amazonaws.com/1169141/p/imap_app_photo_1630962808899.jpg", "View")</f>
        <v/>
      </c>
      <c r="F42" t="inlineStr">
        <is>
          <t>Ailanthus altissima</t>
        </is>
      </c>
      <c r="G42" t="inlineStr">
        <is>
          <t>Tree-of-Heaven</t>
        </is>
      </c>
      <c r="H42" t="n">
        <v>57278</v>
      </c>
      <c r="I42" t="inlineStr">
        <is>
          <t>Unknown</t>
        </is>
      </c>
      <c r="J42" t="inlineStr">
        <is>
          <t>Unknown</t>
        </is>
      </c>
      <c r="K42" t="inlineStr">
        <is>
          <t>Unknown</t>
        </is>
      </c>
      <c r="L42" t="inlineStr">
        <is>
          <t>Unknown</t>
        </is>
      </c>
      <c r="M42" t="inlineStr">
        <is>
          <t>Unknown</t>
        </is>
      </c>
      <c r="N42" t="inlineStr">
        <is>
          <t>Unknown</t>
        </is>
      </c>
      <c r="O42" t="inlineStr"/>
      <c r="P42" t="n">
        <v>0</v>
      </c>
      <c r="Q42" t="inlineStr"/>
    </row>
    <row r="43">
      <c r="A43" t="n">
        <v>42</v>
      </c>
      <c r="B43">
        <f>HYPERLINK("https://imapinvasives.natureserve.org/imap/services/page/Presence/1327760.html", "View")</f>
        <v/>
      </c>
      <c r="C43" t="n">
        <v>1327760</v>
      </c>
      <c r="D43" t="n">
        <v>1340754</v>
      </c>
      <c r="E43">
        <f>HYPERLINK("http://imap3images.s3-website-us-east-1.amazonaws.com/1340754/p/imap_app_photo_1683211889710.jpg", "View")</f>
        <v/>
      </c>
      <c r="F43" t="inlineStr">
        <is>
          <t>Ailanthus altissima</t>
        </is>
      </c>
      <c r="G43" t="inlineStr">
        <is>
          <t>Tree-of-Heaven</t>
        </is>
      </c>
      <c r="H43" t="n">
        <v>57278</v>
      </c>
      <c r="I43">
        <f>HYPERLINK("https://www.inaturalist.org/taxa/48098-Acer-rubrum", "View")</f>
        <v/>
      </c>
      <c r="J43" t="inlineStr">
        <is>
          <t>Acer rubrum</t>
        </is>
      </c>
      <c r="K43" t="inlineStr">
        <is>
          <t>Red maple</t>
        </is>
      </c>
      <c r="L43" t="n">
        <v>48098</v>
      </c>
      <c r="M43" t="n">
        <v>57.55</v>
      </c>
      <c r="N43" t="n">
        <v>32.08</v>
      </c>
      <c r="O43" t="inlineStr"/>
      <c r="P43" t="n">
        <v>0</v>
      </c>
      <c r="Q43" t="inlineStr"/>
    </row>
    <row r="44">
      <c r="A44" t="n">
        <v>43</v>
      </c>
      <c r="B44">
        <f>HYPERLINK("https://imapinvasives.natureserve.org/imap/services/page/Presence/1296825.html", "View")</f>
        <v/>
      </c>
      <c r="C44" t="n">
        <v>1296825</v>
      </c>
      <c r="D44" t="n">
        <v>1307056</v>
      </c>
      <c r="E44">
        <f>HYPERLINK("http://imap3images.s3-website-us-east-1.amazonaws.com/1307056/p/IMG_4741.JPG", "View")</f>
        <v/>
      </c>
      <c r="F44" t="inlineStr">
        <is>
          <t>Ailanthus altissima</t>
        </is>
      </c>
      <c r="G44" t="inlineStr">
        <is>
          <t>Tree-of-Heaven</t>
        </is>
      </c>
      <c r="H44" t="n">
        <v>57278</v>
      </c>
      <c r="I44">
        <f>HYPERLINK("https://www.inaturalist.org/taxa/52856-Artemisia-vulgaris", "View")</f>
        <v/>
      </c>
      <c r="J44" t="inlineStr">
        <is>
          <t>Artemisia vulgaris</t>
        </is>
      </c>
      <c r="K44" t="inlineStr">
        <is>
          <t>Common mugwort</t>
        </is>
      </c>
      <c r="L44" t="n">
        <v>52856</v>
      </c>
      <c r="M44" t="n">
        <v>80.15000000000001</v>
      </c>
      <c r="N44" t="n">
        <v>34.06</v>
      </c>
      <c r="O44" t="inlineStr"/>
      <c r="P44" t="n">
        <v>0</v>
      </c>
      <c r="Q44" t="inlineStr"/>
    </row>
    <row r="45">
      <c r="A45" t="n">
        <v>44</v>
      </c>
      <c r="B45">
        <f>HYPERLINK("https://imapinvasives.natureserve.org/imap/services/page/Presence/1310163.html", "View")</f>
        <v/>
      </c>
      <c r="C45" t="n">
        <v>1310163</v>
      </c>
      <c r="D45" t="n">
        <v>1320878</v>
      </c>
      <c r="E45">
        <f>HYPERLINK("http://imap3images.s3-website-us-east-1.amazonaws.com/1320878/p/imap_app_photo_1670534053094.jpg", "View")</f>
        <v/>
      </c>
      <c r="F45" t="inlineStr">
        <is>
          <t>Ailanthus altissima</t>
        </is>
      </c>
      <c r="G45" t="inlineStr">
        <is>
          <t>Tree-of-Heaven</t>
        </is>
      </c>
      <c r="H45" t="n">
        <v>57278</v>
      </c>
      <c r="I45">
        <f>HYPERLINK("https://www.inaturalist.org/taxa/914922-Reynoutria-japonica", "View")</f>
        <v/>
      </c>
      <c r="J45" t="inlineStr">
        <is>
          <t>Reynoutria japonica</t>
        </is>
      </c>
      <c r="K45" t="inlineStr">
        <is>
          <t>Japanese knotweed</t>
        </is>
      </c>
      <c r="L45" t="n">
        <v>914922</v>
      </c>
      <c r="M45" t="n">
        <v>48.62</v>
      </c>
      <c r="N45" t="n">
        <v>12.81</v>
      </c>
      <c r="O45" t="inlineStr"/>
      <c r="P45" t="n">
        <v>0</v>
      </c>
      <c r="Q45" t="inlineStr"/>
    </row>
    <row r="46">
      <c r="A46" t="n">
        <v>45</v>
      </c>
      <c r="B46">
        <f>HYPERLINK("https://imapinvasives.natureserve.org/imap/services/page/Presence/1310164.html", "View")</f>
        <v/>
      </c>
      <c r="C46" t="n">
        <v>1310164</v>
      </c>
      <c r="D46" t="n">
        <v>1320879</v>
      </c>
      <c r="E46">
        <f>HYPERLINK("http://imap3images.s3-website-us-east-1.amazonaws.com/1320879/p/imap_app_photo_1670534082226.jpg", "View")</f>
        <v/>
      </c>
      <c r="F46" t="inlineStr">
        <is>
          <t>Ailanthus altissima</t>
        </is>
      </c>
      <c r="G46" t="inlineStr">
        <is>
          <t>Tree-of-Heaven</t>
        </is>
      </c>
      <c r="H46" t="n">
        <v>57278</v>
      </c>
      <c r="I46">
        <f>HYPERLINK("https://www.inaturalist.org/taxa/52543-Acer-saccharum", "View")</f>
        <v/>
      </c>
      <c r="J46" t="inlineStr">
        <is>
          <t>Acer saccharum</t>
        </is>
      </c>
      <c r="K46" t="inlineStr">
        <is>
          <t>Sugar maple</t>
        </is>
      </c>
      <c r="L46" t="n">
        <v>52543</v>
      </c>
      <c r="M46" t="n">
        <v>43.42</v>
      </c>
      <c r="N46" t="n">
        <v>6.61</v>
      </c>
      <c r="O46" t="inlineStr"/>
      <c r="P46" t="n">
        <v>0</v>
      </c>
      <c r="Q46" t="inlineStr"/>
    </row>
    <row r="47">
      <c r="A47" t="n">
        <v>46</v>
      </c>
      <c r="B47">
        <f>HYPERLINK("https://imapinvasives.natureserve.org/imap/services/page/Presence/1328328.html", "View")</f>
        <v/>
      </c>
      <c r="C47" t="n">
        <v>1328328</v>
      </c>
      <c r="D47" t="n">
        <v>1341484</v>
      </c>
      <c r="E47">
        <f>HYPERLINK("http://imap3images.s3-website-us-east-1.amazonaws.com/1341484/p/imap_app_photo_1683574455289.jpg", "View")</f>
        <v/>
      </c>
      <c r="F47" t="inlineStr">
        <is>
          <t>Ailanthus altissima</t>
        </is>
      </c>
      <c r="G47" t="inlineStr">
        <is>
          <t>Tree-of-Heaven</t>
        </is>
      </c>
      <c r="H47" t="n">
        <v>57278</v>
      </c>
      <c r="I47">
        <f>HYPERLINK("https://www.inaturalist.org/taxa/76158-Catalpa-speciosa", "View")</f>
        <v/>
      </c>
      <c r="J47" t="inlineStr">
        <is>
          <t>Catalpa speciosa</t>
        </is>
      </c>
      <c r="K47" t="inlineStr">
        <is>
          <t>Northern catalpa</t>
        </is>
      </c>
      <c r="L47" t="n">
        <v>76158</v>
      </c>
      <c r="M47" t="n">
        <v>32.24</v>
      </c>
      <c r="N47" t="n">
        <v>19.22</v>
      </c>
      <c r="O47" t="inlineStr"/>
      <c r="P47" t="n">
        <v>0</v>
      </c>
      <c r="Q47" t="inlineStr"/>
    </row>
    <row r="48">
      <c r="A48" t="n">
        <v>47</v>
      </c>
      <c r="B48">
        <f>HYPERLINK("https://imapinvasives.natureserve.org/imap/services/page/Presence/1328329.html", "View")</f>
        <v/>
      </c>
      <c r="C48" t="n">
        <v>1328329</v>
      </c>
      <c r="D48" t="n">
        <v>1341485</v>
      </c>
      <c r="E48">
        <f>HYPERLINK("http://imap3images.s3-website-us-east-1.amazonaws.com/1341485/p/imap_app_photo_1683574461076.jpg", "View")</f>
        <v/>
      </c>
      <c r="F48" t="inlineStr">
        <is>
          <t>Ailanthus altissima</t>
        </is>
      </c>
      <c r="G48" t="inlineStr">
        <is>
          <t>Tree-of-Heaven</t>
        </is>
      </c>
      <c r="H48" t="n">
        <v>57278</v>
      </c>
      <c r="I48">
        <f>HYPERLINK("https://www.inaturalist.org/taxa/54791-Carya-ovata", "View")</f>
        <v/>
      </c>
      <c r="J48" t="inlineStr">
        <is>
          <t>Carya ovata</t>
        </is>
      </c>
      <c r="K48" t="inlineStr">
        <is>
          <t>Shagbark hickory</t>
        </is>
      </c>
      <c r="L48" t="n">
        <v>54791</v>
      </c>
      <c r="M48" t="n">
        <v>56.27</v>
      </c>
      <c r="N48" t="n">
        <v>55.08</v>
      </c>
      <c r="O48" t="inlineStr"/>
      <c r="P48" t="n">
        <v>0</v>
      </c>
      <c r="Q48" t="inlineStr"/>
    </row>
    <row r="49">
      <c r="A49" t="n">
        <v>48</v>
      </c>
      <c r="B49">
        <f>HYPERLINK("https://imapinvasives.natureserve.org/imap/services/page/Presence/1388757.html", "View")</f>
        <v/>
      </c>
      <c r="C49" t="n">
        <v>1388757</v>
      </c>
      <c r="D49" t="n">
        <v>1406857</v>
      </c>
      <c r="E49">
        <f>HYPERLINK("http://imap3images.s3-website-us-east-1.amazonaws.com/1406857/p/imap_app_photo_1708186353406.jpg", "View")</f>
        <v/>
      </c>
      <c r="F49" t="inlineStr">
        <is>
          <t>Ailanthus altissima</t>
        </is>
      </c>
      <c r="G49" t="inlineStr">
        <is>
          <t>Tree-of-Heaven</t>
        </is>
      </c>
      <c r="H49" t="n">
        <v>57278</v>
      </c>
      <c r="I49">
        <f>HYPERLINK("https://www.inaturalist.org/taxa/167829-Rhus-typhina", "View")</f>
        <v/>
      </c>
      <c r="J49" t="inlineStr">
        <is>
          <t>Rhus typhina</t>
        </is>
      </c>
      <c r="K49" t="inlineStr">
        <is>
          <t>Staghorn sumac</t>
        </is>
      </c>
      <c r="L49" t="n">
        <v>167829</v>
      </c>
      <c r="M49" t="n">
        <v>45.87</v>
      </c>
      <c r="N49" t="n">
        <v>62.92</v>
      </c>
      <c r="O49" t="inlineStr"/>
      <c r="P49" t="n">
        <v>0</v>
      </c>
      <c r="Q49" t="inlineStr"/>
    </row>
    <row r="50">
      <c r="A50" t="n">
        <v>49</v>
      </c>
      <c r="B50">
        <f>HYPERLINK("https://imapinvasives.natureserve.org/imap/services/page/Presence/1324588.html", "View")</f>
        <v/>
      </c>
      <c r="C50" t="n">
        <v>1324588</v>
      </c>
      <c r="D50" t="n">
        <v>1337300</v>
      </c>
      <c r="E50">
        <f>HYPERLINK("http://imap3images.s3-website-us-east-1.amazonaws.com/1337300/p/imap_app_photo_1680826885328.jpg", "View")</f>
        <v/>
      </c>
      <c r="F50" t="inlineStr">
        <is>
          <t>Ailanthus altissima</t>
        </is>
      </c>
      <c r="G50" t="inlineStr">
        <is>
          <t>Tree-of-Heaven</t>
        </is>
      </c>
      <c r="H50" t="n">
        <v>57278</v>
      </c>
      <c r="I50">
        <f>HYPERLINK("https://www.inaturalist.org/taxa/57278-Ailanthus-altissima", "View")</f>
        <v/>
      </c>
      <c r="J50" t="inlineStr">
        <is>
          <t>Ailanthus altissima</t>
        </is>
      </c>
      <c r="K50" t="inlineStr">
        <is>
          <t>Tree-of-heaven</t>
        </is>
      </c>
      <c r="L50" t="n">
        <v>57278</v>
      </c>
      <c r="M50" t="n">
        <v>56.98</v>
      </c>
      <c r="N50" t="n">
        <v>26.15</v>
      </c>
      <c r="O50" t="inlineStr"/>
      <c r="P50" t="n">
        <v>1</v>
      </c>
      <c r="Q50" t="inlineStr"/>
    </row>
    <row r="51">
      <c r="A51" t="n">
        <v>50</v>
      </c>
      <c r="B51">
        <f>HYPERLINK("https://imapinvasives.natureserve.org/imap/services/page/Presence/1324589.html", "View")</f>
        <v/>
      </c>
      <c r="C51" t="n">
        <v>1324589</v>
      </c>
      <c r="D51" t="n">
        <v>1337301</v>
      </c>
      <c r="E51">
        <f>HYPERLINK("http://imap3images.s3-website-us-east-1.amazonaws.com/1337301/p/imap_app_photo_1680826895527.jpg", "View")</f>
        <v/>
      </c>
      <c r="F51" t="inlineStr">
        <is>
          <t>Ailanthus altissima</t>
        </is>
      </c>
      <c r="G51" t="inlineStr">
        <is>
          <t>Tree-of-Heaven</t>
        </is>
      </c>
      <c r="H51" t="n">
        <v>57278</v>
      </c>
      <c r="I51">
        <f>HYPERLINK("https://www.inaturalist.org/taxa/914922-Reynoutria-japonica", "View")</f>
        <v/>
      </c>
      <c r="J51" t="inlineStr">
        <is>
          <t>Reynoutria japonica</t>
        </is>
      </c>
      <c r="K51" t="inlineStr">
        <is>
          <t>Japanese knotweed</t>
        </is>
      </c>
      <c r="L51" t="n">
        <v>914922</v>
      </c>
      <c r="M51" t="n">
        <v>61.53</v>
      </c>
      <c r="N51" t="n">
        <v>10.38</v>
      </c>
      <c r="O51" t="inlineStr"/>
      <c r="P51" t="n">
        <v>0</v>
      </c>
      <c r="Q51" t="inlineStr"/>
    </row>
    <row r="52">
      <c r="A52" t="n">
        <v>51</v>
      </c>
      <c r="B52">
        <f>HYPERLINK("https://imapinvasives.natureserve.org/imap/services/page/Presence/1055995.html", "View")</f>
        <v/>
      </c>
      <c r="C52" t="n">
        <v>1055995</v>
      </c>
      <c r="D52" t="n">
        <v>1060445</v>
      </c>
      <c r="E52">
        <f>HYPERLINK("http://imap3images.s3-website-us-east-1.amazonaws.com/1060445/p/imap_app_photo_1594767204118.jpg", "View")</f>
        <v/>
      </c>
      <c r="F52" t="inlineStr">
        <is>
          <t>Ailanthus altissima</t>
        </is>
      </c>
      <c r="G52" t="inlineStr">
        <is>
          <t>Tree-of-Heaven</t>
        </is>
      </c>
      <c r="H52" t="n">
        <v>57278</v>
      </c>
      <c r="I52">
        <f>HYPERLINK("https://www.inaturalist.org/taxa/54504-Juglans-nigra", "View")</f>
        <v/>
      </c>
      <c r="J52" t="inlineStr">
        <is>
          <t>Juglans nigra</t>
        </is>
      </c>
      <c r="K52" t="inlineStr">
        <is>
          <t>Eastern black walnut</t>
        </is>
      </c>
      <c r="L52" t="n">
        <v>54504</v>
      </c>
      <c r="M52" t="n">
        <v>33.69</v>
      </c>
      <c r="N52" t="n">
        <v>96.13</v>
      </c>
      <c r="O52" t="inlineStr"/>
      <c r="P52" t="n">
        <v>0</v>
      </c>
      <c r="Q52" t="inlineStr"/>
    </row>
    <row r="53">
      <c r="A53" t="n">
        <v>52</v>
      </c>
      <c r="B53">
        <f>HYPERLINK("https://imapinvasives.natureserve.org/imap/services/page/Presence/1118045.html", "View")</f>
        <v/>
      </c>
      <c r="C53" t="n">
        <v>1118045</v>
      </c>
      <c r="D53" t="n">
        <v>1124107</v>
      </c>
      <c r="E53">
        <f>HYPERLINK("http://imap3images.s3-website-us-east-1.amazonaws.com/1124107/p/imap_app_photo_1613076001503.jpg", "View")</f>
        <v/>
      </c>
      <c r="F53" t="inlineStr">
        <is>
          <t>Ailanthus altissima</t>
        </is>
      </c>
      <c r="G53" t="inlineStr">
        <is>
          <t>Tree-of-Heaven</t>
        </is>
      </c>
      <c r="H53" t="n">
        <v>57278</v>
      </c>
      <c r="I53">
        <f>HYPERLINK("https://www.inaturalist.org/taxa/52543-Acer-saccharum", "View")</f>
        <v/>
      </c>
      <c r="J53" t="inlineStr">
        <is>
          <t>Acer saccharum</t>
        </is>
      </c>
      <c r="K53" t="inlineStr">
        <is>
          <t>Sugar maple</t>
        </is>
      </c>
      <c r="L53" t="n">
        <v>52543</v>
      </c>
      <c r="M53" t="n">
        <v>28.25</v>
      </c>
      <c r="N53" t="n">
        <v>31.98</v>
      </c>
      <c r="O53" t="inlineStr"/>
      <c r="P53" t="n">
        <v>0</v>
      </c>
      <c r="Q53" t="inlineStr"/>
    </row>
    <row r="54">
      <c r="A54" t="n">
        <v>53</v>
      </c>
      <c r="B54">
        <f>HYPERLINK("https://imapinvasives.natureserve.org/imap/services/page/Presence/1131215.html", "View")</f>
        <v/>
      </c>
      <c r="C54" t="n">
        <v>1131215</v>
      </c>
      <c r="D54" t="n">
        <v>1137389</v>
      </c>
      <c r="E54">
        <f>HYPERLINK("http://imap3images.s3-website-us-east-1.amazonaws.com/1137389/p/imap_app_photo_1617731581522.jpg", "View")</f>
        <v/>
      </c>
      <c r="F54" t="inlineStr">
        <is>
          <t>Ailanthus altissima</t>
        </is>
      </c>
      <c r="G54" t="inlineStr">
        <is>
          <t>Tree-of-Heaven</t>
        </is>
      </c>
      <c r="H54" t="n">
        <v>57278</v>
      </c>
      <c r="I54">
        <f>HYPERLINK("https://www.inaturalist.org/taxa/55858-Cornus-mas", "View")</f>
        <v/>
      </c>
      <c r="J54" t="inlineStr">
        <is>
          <t>Cornus mas</t>
        </is>
      </c>
      <c r="K54" t="inlineStr">
        <is>
          <t>Cornelian cherry</t>
        </is>
      </c>
      <c r="L54" t="n">
        <v>55858</v>
      </c>
      <c r="M54" t="n">
        <v>36.96</v>
      </c>
      <c r="N54" t="n">
        <v>7.45</v>
      </c>
      <c r="O54" t="inlineStr"/>
      <c r="P54" t="n">
        <v>0</v>
      </c>
      <c r="Q54" t="inlineStr"/>
    </row>
    <row r="55">
      <c r="A55" t="n">
        <v>54</v>
      </c>
      <c r="B55">
        <f>HYPERLINK("https://imapinvasives.natureserve.org/imap/services/page/Presence/1213130.html", "View")</f>
        <v/>
      </c>
      <c r="C55" t="n">
        <v>1213130</v>
      </c>
      <c r="D55" t="n">
        <v>1221215</v>
      </c>
      <c r="E55">
        <f>HYPERLINK("http://imap3images.s3-website-us-east-1.amazonaws.com/1221215/p/imap_app_photo_1638922378477.jpg", "View")</f>
        <v/>
      </c>
      <c r="F55" t="inlineStr">
        <is>
          <t>Ailanthus altissima</t>
        </is>
      </c>
      <c r="G55" t="inlineStr">
        <is>
          <t>Tree-of-Heaven</t>
        </is>
      </c>
      <c r="H55" t="n">
        <v>57278</v>
      </c>
      <c r="I55">
        <f>HYPERLINK("https://www.inaturalist.org/taxa/57278-Ailanthus-altissima", "View")</f>
        <v/>
      </c>
      <c r="J55" t="inlineStr">
        <is>
          <t>Ailanthus altissima</t>
        </is>
      </c>
      <c r="K55" t="inlineStr">
        <is>
          <t>Tree-of-heaven</t>
        </is>
      </c>
      <c r="L55" t="n">
        <v>57278</v>
      </c>
      <c r="M55" t="n">
        <v>30.58</v>
      </c>
      <c r="N55" t="n">
        <v>48.86</v>
      </c>
      <c r="O55" t="inlineStr"/>
      <c r="P55" t="n">
        <v>1</v>
      </c>
      <c r="Q55" t="inlineStr"/>
    </row>
    <row r="56">
      <c r="A56" t="n">
        <v>55</v>
      </c>
      <c r="B56">
        <f>HYPERLINK("https://imapinvasives.natureserve.org/imap/services/page/Presence/1320562.html", "View")</f>
        <v/>
      </c>
      <c r="C56" t="n">
        <v>1320562</v>
      </c>
      <c r="D56" t="n">
        <v>1332473</v>
      </c>
      <c r="E56">
        <f>HYPERLINK("http://imap3images.s3-website-us-east-1.amazonaws.com/1332473/p/imap_app_photo_1675193693140.jpg", "View")</f>
        <v/>
      </c>
      <c r="F56" t="inlineStr">
        <is>
          <t>Ailanthus altissima</t>
        </is>
      </c>
      <c r="G56" t="inlineStr">
        <is>
          <t>Tree-of-Heaven</t>
        </is>
      </c>
      <c r="H56" t="n">
        <v>57278</v>
      </c>
      <c r="I56">
        <f>HYPERLINK("https://www.inaturalist.org/taxa/54791-Carya-ovata", "View")</f>
        <v/>
      </c>
      <c r="J56" t="inlineStr">
        <is>
          <t>Carya ovata</t>
        </is>
      </c>
      <c r="K56" t="inlineStr">
        <is>
          <t>Shagbark hickory</t>
        </is>
      </c>
      <c r="L56" t="n">
        <v>54791</v>
      </c>
      <c r="M56" t="n">
        <v>51.91</v>
      </c>
      <c r="N56" t="n">
        <v>20.84</v>
      </c>
      <c r="O56" t="inlineStr"/>
      <c r="P56" t="n">
        <v>0</v>
      </c>
      <c r="Q56" t="inlineStr"/>
    </row>
    <row r="57">
      <c r="A57" t="n">
        <v>56</v>
      </c>
      <c r="B57">
        <f>HYPERLINK("https://imapinvasives.natureserve.org/imap/services/page/Presence/1280366.html", "View")</f>
        <v/>
      </c>
      <c r="C57" t="n">
        <v>1280366</v>
      </c>
      <c r="D57" t="n">
        <v>1289757</v>
      </c>
      <c r="E57">
        <f>HYPERLINK("http://imap3images.s3-website-us-east-1.amazonaws.com/1289757/p/imap_app_photo_1656506702541.jpg", "View")</f>
        <v/>
      </c>
      <c r="F57" t="inlineStr">
        <is>
          <t>Ailanthus altissima</t>
        </is>
      </c>
      <c r="G57" t="inlineStr">
        <is>
          <t>Tree-of-Heaven</t>
        </is>
      </c>
      <c r="H57" t="n">
        <v>57278</v>
      </c>
      <c r="I57">
        <f>HYPERLINK("https://www.inaturalist.org/taxa/43794-Castor-canadensis", "View")</f>
        <v/>
      </c>
      <c r="J57" t="inlineStr">
        <is>
          <t>Castor canadensis</t>
        </is>
      </c>
      <c r="K57" t="inlineStr">
        <is>
          <t>American beaver</t>
        </is>
      </c>
      <c r="L57" t="n">
        <v>43794</v>
      </c>
      <c r="M57" t="n">
        <v>47.94</v>
      </c>
      <c r="N57" t="n">
        <v>17.19</v>
      </c>
      <c r="O57" t="inlineStr"/>
      <c r="P57" t="n">
        <v>0</v>
      </c>
      <c r="Q57" t="inlineStr"/>
    </row>
    <row r="58">
      <c r="A58" t="n">
        <v>57</v>
      </c>
      <c r="B58">
        <f>HYPERLINK("https://imapinvasives.natureserve.org/imap/services/page/Presence/1282409.html", "View")</f>
        <v/>
      </c>
      <c r="C58" t="n">
        <v>1282409</v>
      </c>
      <c r="D58" t="n">
        <v>1291875</v>
      </c>
      <c r="E58">
        <f>HYPERLINK("http://imap3images.s3-website-us-east-1.amazonaws.com/1291875/p/imap_app_photo_1657912913811.jpg", "View")</f>
        <v/>
      </c>
      <c r="F58" t="inlineStr">
        <is>
          <t>Ailanthus altissima</t>
        </is>
      </c>
      <c r="G58" t="inlineStr">
        <is>
          <t>Tree-of-Heaven</t>
        </is>
      </c>
      <c r="H58" t="n">
        <v>57278</v>
      </c>
      <c r="I58">
        <f>HYPERLINK("https://www.inaturalist.org/taxa/54504-Juglans-nigra", "View")</f>
        <v/>
      </c>
      <c r="J58" t="inlineStr">
        <is>
          <t>Juglans nigra</t>
        </is>
      </c>
      <c r="K58" t="inlineStr">
        <is>
          <t>Eastern black walnut</t>
        </is>
      </c>
      <c r="L58" t="n">
        <v>54504</v>
      </c>
      <c r="M58" t="n">
        <v>33.69</v>
      </c>
      <c r="N58" t="n">
        <v>26.78</v>
      </c>
      <c r="O58" t="inlineStr"/>
      <c r="P58" t="n">
        <v>0</v>
      </c>
      <c r="Q58" t="inlineStr"/>
    </row>
    <row r="59">
      <c r="A59" t="n">
        <v>58</v>
      </c>
      <c r="B59">
        <f>HYPERLINK("https://imapinvasives.natureserve.org/imap/services/page/Presence/1165030.html", "View")</f>
        <v/>
      </c>
      <c r="C59" t="n">
        <v>1165030</v>
      </c>
      <c r="D59" t="n">
        <v>1172289</v>
      </c>
      <c r="E59">
        <f>HYPERLINK("http://imap3images.s3-website-us-east-1.amazonaws.com/1172289/p/imap_app_photo_1632752526979.jpg", "View")</f>
        <v/>
      </c>
      <c r="F59" t="inlineStr">
        <is>
          <t>Ailanthus altissima</t>
        </is>
      </c>
      <c r="G59" t="inlineStr">
        <is>
          <t>Tree-of-Heaven</t>
        </is>
      </c>
      <c r="H59" t="n">
        <v>57278</v>
      </c>
      <c r="I59">
        <f>HYPERLINK("https://www.inaturalist.org/taxa/57278-Ailanthus-altissima", "View")</f>
        <v/>
      </c>
      <c r="J59" t="inlineStr">
        <is>
          <t>Ailanthus altissima</t>
        </is>
      </c>
      <c r="K59" t="inlineStr">
        <is>
          <t>Tree-of-heaven</t>
        </is>
      </c>
      <c r="L59" t="n">
        <v>57278</v>
      </c>
      <c r="M59" t="n">
        <v>4.11</v>
      </c>
      <c r="N59" t="n">
        <v>84.05</v>
      </c>
      <c r="O59" t="inlineStr"/>
      <c r="P59" t="n">
        <v>1</v>
      </c>
      <c r="Q59" t="inlineStr"/>
    </row>
    <row r="60">
      <c r="A60" t="n">
        <v>59</v>
      </c>
      <c r="B60">
        <f>HYPERLINK("https://imapinvasives.natureserve.org/imap/services/page/Presence/1170157.html", "View")</f>
        <v/>
      </c>
      <c r="C60" t="n">
        <v>1170157</v>
      </c>
      <c r="D60" t="n">
        <v>1177690</v>
      </c>
      <c r="E60">
        <f>HYPERLINK("http://imap3images.s3-website-us-east-1.amazonaws.com/1177690/p/imap_app_photo_1634073124060.jpg", "View")</f>
        <v/>
      </c>
      <c r="F60" t="inlineStr">
        <is>
          <t>Ailanthus altissima</t>
        </is>
      </c>
      <c r="G60" t="inlineStr">
        <is>
          <t>Tree-of-Heaven</t>
        </is>
      </c>
      <c r="H60" t="n">
        <v>57278</v>
      </c>
      <c r="I60">
        <f>HYPERLINK("https://www.inaturalist.org/taxa/158549-Aralia-elata", "View")</f>
        <v/>
      </c>
      <c r="J60" t="inlineStr">
        <is>
          <t>Aralia elata</t>
        </is>
      </c>
      <c r="K60" t="inlineStr">
        <is>
          <t>Japanese angelica tree</t>
        </is>
      </c>
      <c r="L60" t="n">
        <v>158549</v>
      </c>
      <c r="M60" t="n">
        <v>15.89</v>
      </c>
      <c r="N60" t="n">
        <v>26</v>
      </c>
      <c r="O60" t="inlineStr"/>
      <c r="P60" t="n">
        <v>0</v>
      </c>
      <c r="Q60" t="inlineStr"/>
    </row>
    <row r="61">
      <c r="A61" t="n">
        <v>60</v>
      </c>
      <c r="B61">
        <f>HYPERLINK("https://imapinvasives.natureserve.org/imap/services/page/Presence/421917.html", "View")</f>
        <v/>
      </c>
      <c r="C61" t="n">
        <v>421917</v>
      </c>
      <c r="D61" t="n">
        <v>421917</v>
      </c>
      <c r="E61">
        <f>HYPERLINK("http://imap3images.s3-website-us-east-1.amazonaws.com/421917/p/photourl3_2014_11_17_scoward_me2tj360.jpg", "View")</f>
        <v/>
      </c>
      <c r="F61" t="inlineStr">
        <is>
          <t>Ailanthus altissima</t>
        </is>
      </c>
      <c r="G61" t="inlineStr">
        <is>
          <t>Tree-of-Heaven</t>
        </is>
      </c>
      <c r="H61" t="n">
        <v>57278</v>
      </c>
      <c r="I61">
        <f>HYPERLINK("https://www.inaturalist.org/taxa/57278-Ailanthus-altissima", "View")</f>
        <v/>
      </c>
      <c r="J61" t="inlineStr">
        <is>
          <t>Ailanthus altissima</t>
        </is>
      </c>
      <c r="K61" t="inlineStr">
        <is>
          <t>Tree-of-heaven</t>
        </is>
      </c>
      <c r="L61" t="n">
        <v>57278</v>
      </c>
      <c r="M61" t="n">
        <v>14.02</v>
      </c>
      <c r="N61" t="n">
        <v>8.52</v>
      </c>
      <c r="O61" t="inlineStr"/>
      <c r="P61" t="n">
        <v>1</v>
      </c>
      <c r="Q61" t="inlineStr"/>
    </row>
    <row r="62">
      <c r="A62" t="n">
        <v>61</v>
      </c>
      <c r="B62">
        <f>HYPERLINK("https://imapinvasives.natureserve.org/imap/services/page/Presence/425296.html", "View")</f>
        <v/>
      </c>
      <c r="C62" t="n">
        <v>425296</v>
      </c>
      <c r="D62" t="n">
        <v>425296</v>
      </c>
      <c r="E62">
        <f>HYPERLINK("http://imap3images.s3-website-us-east-1.amazonaws.com/425296/p/photourl1_2014_11_22_matfutia_nv895d4p.jpg", "View")</f>
        <v/>
      </c>
      <c r="F62" t="inlineStr">
        <is>
          <t>Ailanthus altissima</t>
        </is>
      </c>
      <c r="G62" t="inlineStr">
        <is>
          <t>Tree-of-Heaven</t>
        </is>
      </c>
      <c r="H62" t="n">
        <v>57278</v>
      </c>
      <c r="I62">
        <f>HYPERLINK("https://www.inaturalist.org/taxa/76158-Catalpa-speciosa", "View")</f>
        <v/>
      </c>
      <c r="J62" t="inlineStr">
        <is>
          <t>Catalpa speciosa</t>
        </is>
      </c>
      <c r="K62" t="inlineStr">
        <is>
          <t>Northern catalpa</t>
        </is>
      </c>
      <c r="L62" t="n">
        <v>76158</v>
      </c>
      <c r="M62" t="n">
        <v>18.47</v>
      </c>
      <c r="N62" t="n">
        <v>19.65</v>
      </c>
      <c r="O62" t="inlineStr"/>
      <c r="P62" t="n">
        <v>0</v>
      </c>
      <c r="Q62" t="inlineStr"/>
    </row>
    <row r="63">
      <c r="A63" t="n">
        <v>62</v>
      </c>
      <c r="B63">
        <f>HYPERLINK("https://imapinvasives.natureserve.org/imap/services/page/Presence/425300.html", "View")</f>
        <v/>
      </c>
      <c r="C63" t="n">
        <v>425300</v>
      </c>
      <c r="D63" t="n">
        <v>425300</v>
      </c>
      <c r="E63">
        <f>HYPERLINK("http://imap3images.s3-website-us-east-1.amazonaws.com/425300/p/photourl1_2014_11_22_matfutia_jyj4p50d.jpg", "View")</f>
        <v/>
      </c>
      <c r="F63" t="inlineStr">
        <is>
          <t>Ailanthus altissima</t>
        </is>
      </c>
      <c r="G63" t="inlineStr">
        <is>
          <t>Tree-of-Heaven</t>
        </is>
      </c>
      <c r="H63" t="n">
        <v>57278</v>
      </c>
      <c r="I63">
        <f>HYPERLINK("https://www.inaturalist.org/taxa/167829-Rhus-typhina", "View")</f>
        <v/>
      </c>
      <c r="J63" t="inlineStr">
        <is>
          <t>Rhus typhina</t>
        </is>
      </c>
      <c r="K63" t="inlineStr">
        <is>
          <t>Staghorn sumac</t>
        </is>
      </c>
      <c r="L63" t="n">
        <v>167829</v>
      </c>
      <c r="M63" t="n">
        <v>47.77</v>
      </c>
      <c r="N63" t="n">
        <v>33.24</v>
      </c>
      <c r="O63" t="inlineStr"/>
      <c r="P63" t="n">
        <v>0</v>
      </c>
      <c r="Q63" t="inlineStr"/>
    </row>
    <row r="64">
      <c r="A64" t="n">
        <v>63</v>
      </c>
      <c r="B64">
        <f>HYPERLINK("https://imapinvasives.natureserve.org/imap/services/page/Presence/512189.html", "View")</f>
        <v/>
      </c>
      <c r="C64" t="n">
        <v>512189</v>
      </c>
      <c r="D64" t="n">
        <v>512189</v>
      </c>
      <c r="E64">
        <f>HYPERLINK("http://imap3images.s3-website-us-east-1.amazonaws.com/512189/p/photourl1_2017_06_20_jesschuler_py5285dy.jpg", "View")</f>
        <v/>
      </c>
      <c r="F64" t="inlineStr">
        <is>
          <t>Ailanthus altissima</t>
        </is>
      </c>
      <c r="G64" t="inlineStr">
        <is>
          <t>Tree-of-Heaven</t>
        </is>
      </c>
      <c r="H64" t="n">
        <v>57278</v>
      </c>
      <c r="I64">
        <f>HYPERLINK("https://www.inaturalist.org/taxa/57278-Ailanthus-altissima", "View")</f>
        <v/>
      </c>
      <c r="J64" t="inlineStr">
        <is>
          <t>Ailanthus altissima</t>
        </is>
      </c>
      <c r="K64" t="inlineStr">
        <is>
          <t>Tree-of-heaven</t>
        </is>
      </c>
      <c r="L64" t="n">
        <v>57278</v>
      </c>
      <c r="M64" t="n">
        <v>88.91</v>
      </c>
      <c r="N64" t="n">
        <v>42.08</v>
      </c>
      <c r="O64" t="inlineStr"/>
      <c r="P64" t="n">
        <v>1</v>
      </c>
      <c r="Q64" t="inlineStr"/>
    </row>
    <row r="65">
      <c r="A65" t="n">
        <v>64</v>
      </c>
      <c r="B65">
        <f>HYPERLINK("https://imapinvasives.natureserve.org/imap/services/page/Presence/515523.html", "View")</f>
        <v/>
      </c>
      <c r="C65" t="n">
        <v>515523</v>
      </c>
      <c r="D65" t="n">
        <v>515523</v>
      </c>
      <c r="E65">
        <f>HYPERLINK("http://imap3images.s3-website-us-east-1.amazonaws.com/515523/p/photourl1_2017_10_07_naohaber_6jreak4a.jpg", "View")</f>
        <v/>
      </c>
      <c r="F65" t="inlineStr">
        <is>
          <t>Ailanthus altissima</t>
        </is>
      </c>
      <c r="G65" t="inlineStr">
        <is>
          <t>Tree-of-Heaven</t>
        </is>
      </c>
      <c r="H65" t="n">
        <v>57278</v>
      </c>
      <c r="I65">
        <f>HYPERLINK("https://www.inaturalist.org/taxa/57278-Ailanthus-altissima", "View")</f>
        <v/>
      </c>
      <c r="J65" t="inlineStr">
        <is>
          <t>Ailanthus altissima</t>
        </is>
      </c>
      <c r="K65" t="inlineStr">
        <is>
          <t>Tree-of-heaven</t>
        </is>
      </c>
      <c r="L65" t="n">
        <v>57278</v>
      </c>
      <c r="M65" t="n">
        <v>67.39</v>
      </c>
      <c r="N65" t="n">
        <v>64.45999999999999</v>
      </c>
      <c r="O65" t="inlineStr"/>
      <c r="P65" t="n">
        <v>1</v>
      </c>
      <c r="Q65" t="inlineStr"/>
    </row>
    <row r="66">
      <c r="A66" t="n">
        <v>65</v>
      </c>
      <c r="B66">
        <f>HYPERLINK("https://imapinvasives.natureserve.org/imap/services/page/Presence/515524.html", "View")</f>
        <v/>
      </c>
      <c r="C66" t="n">
        <v>515524</v>
      </c>
      <c r="D66" t="n">
        <v>515524</v>
      </c>
      <c r="E66">
        <f>HYPERLINK("http://imap3images.s3-website-us-east-1.amazonaws.com/515524/p/photourl1_2017_10_07_naohaber_e3bb1g22.jpg", "View")</f>
        <v/>
      </c>
      <c r="F66" t="inlineStr">
        <is>
          <t>Ailanthus altissima</t>
        </is>
      </c>
      <c r="G66" t="inlineStr">
        <is>
          <t>Tree-of-Heaven</t>
        </is>
      </c>
      <c r="H66" t="n">
        <v>57278</v>
      </c>
      <c r="I66">
        <f>HYPERLINK("https://www.inaturalist.org/taxa/57278-Ailanthus-altissima", "View")</f>
        <v/>
      </c>
      <c r="J66" t="inlineStr">
        <is>
          <t>Ailanthus altissima</t>
        </is>
      </c>
      <c r="K66" t="inlineStr">
        <is>
          <t>Tree-of-heaven</t>
        </is>
      </c>
      <c r="L66" t="n">
        <v>57278</v>
      </c>
      <c r="M66" t="n">
        <v>67.39</v>
      </c>
      <c r="N66" t="n">
        <v>81.92</v>
      </c>
      <c r="O66" t="inlineStr"/>
      <c r="P66" t="n">
        <v>1</v>
      </c>
      <c r="Q66" t="inlineStr"/>
    </row>
    <row r="67">
      <c r="A67" t="n">
        <v>66</v>
      </c>
      <c r="B67">
        <f>HYPERLINK("https://imapinvasives.natureserve.org/imap/services/page/Presence/515598.html", "View")</f>
        <v/>
      </c>
      <c r="C67" t="n">
        <v>515598</v>
      </c>
      <c r="D67" t="n">
        <v>515598</v>
      </c>
      <c r="E67">
        <f>HYPERLINK("http://imap3images.s3-website-us-east-1.amazonaws.com/515598/p/photourl1_2017_10_07_sarkline_6jojnrhl.jpg", "View")</f>
        <v/>
      </c>
      <c r="F67" t="inlineStr">
        <is>
          <t>Ailanthus altissima</t>
        </is>
      </c>
      <c r="G67" t="inlineStr">
        <is>
          <t>Tree-of-Heaven</t>
        </is>
      </c>
      <c r="H67" t="n">
        <v>57278</v>
      </c>
      <c r="I67">
        <f>HYPERLINK("https://www.inaturalist.org/taxa/57278-Ailanthus-altissima", "View")</f>
        <v/>
      </c>
      <c r="J67" t="inlineStr">
        <is>
          <t>Ailanthus altissima</t>
        </is>
      </c>
      <c r="K67" t="inlineStr">
        <is>
          <t>Tree-of-heaven</t>
        </is>
      </c>
      <c r="L67" t="n">
        <v>57278</v>
      </c>
      <c r="M67" t="n">
        <v>1.55</v>
      </c>
      <c r="N67" t="n">
        <v>92.47</v>
      </c>
      <c r="O67" t="inlineStr"/>
      <c r="P67" t="n">
        <v>1</v>
      </c>
      <c r="Q67" t="inlineStr"/>
    </row>
    <row r="68">
      <c r="A68" t="n">
        <v>67</v>
      </c>
      <c r="B68">
        <f>HYPERLINK("https://imapinvasives.natureserve.org/imap/services/page/Presence/515606.html", "View")</f>
        <v/>
      </c>
      <c r="C68" t="n">
        <v>515606</v>
      </c>
      <c r="D68" t="n">
        <v>515606</v>
      </c>
      <c r="E68">
        <f>HYPERLINK("http://imap3images.s3-website-us-east-1.amazonaws.com/515606/p/photourl1_2017_10_06_sarkline_t3ql72qt.jpg", "View")</f>
        <v/>
      </c>
      <c r="F68" t="inlineStr">
        <is>
          <t>Ailanthus altissima</t>
        </is>
      </c>
      <c r="G68" t="inlineStr">
        <is>
          <t>Tree-of-Heaven</t>
        </is>
      </c>
      <c r="H68" t="n">
        <v>57278</v>
      </c>
      <c r="I68">
        <f>HYPERLINK("https://www.inaturalist.org/taxa/57278-Ailanthus-altissima", "View")</f>
        <v/>
      </c>
      <c r="J68" t="inlineStr">
        <is>
          <t>Ailanthus altissima</t>
        </is>
      </c>
      <c r="K68" t="inlineStr">
        <is>
          <t>Tree-of-heaven</t>
        </is>
      </c>
      <c r="L68" t="n">
        <v>57278</v>
      </c>
      <c r="M68" t="n">
        <v>13.55</v>
      </c>
      <c r="N68" t="n">
        <v>44.37</v>
      </c>
      <c r="O68" t="inlineStr"/>
      <c r="P68" t="n">
        <v>1</v>
      </c>
      <c r="Q68" t="inlineStr"/>
    </row>
    <row r="69">
      <c r="A69" t="n">
        <v>68</v>
      </c>
      <c r="B69">
        <f>HYPERLINK("https://imapinvasives.natureserve.org/imap/services/page/Presence/525413.html", "View")</f>
        <v/>
      </c>
      <c r="C69" t="n">
        <v>525413</v>
      </c>
      <c r="D69" t="n">
        <v>525413</v>
      </c>
      <c r="E69">
        <f>HYPERLINK("http://imap3images.s3-website-us-east-1.amazonaws.com/525413/p/photourl1_2018_05_09_johthompson_hnauspz2.jpg", "View")</f>
        <v/>
      </c>
      <c r="F69" t="inlineStr">
        <is>
          <t>Ailanthus altissima</t>
        </is>
      </c>
      <c r="G69" t="inlineStr">
        <is>
          <t>Tree-of-Heaven</t>
        </is>
      </c>
      <c r="H69" t="n">
        <v>57278</v>
      </c>
      <c r="I69">
        <f>HYPERLINK("https://www.inaturalist.org/taxa/53582-Liriodendron-tulipifera", "View")</f>
        <v/>
      </c>
      <c r="J69" t="inlineStr">
        <is>
          <t>Liriodendron tulipifera</t>
        </is>
      </c>
      <c r="K69" t="inlineStr">
        <is>
          <t>Tulip tree</t>
        </is>
      </c>
      <c r="L69" t="n">
        <v>53582</v>
      </c>
      <c r="M69" t="n">
        <v>24.73</v>
      </c>
      <c r="N69" t="n">
        <v>8.69</v>
      </c>
      <c r="O69" t="inlineStr"/>
      <c r="P69" t="n">
        <v>0</v>
      </c>
      <c r="Q69" t="inlineStr"/>
    </row>
    <row r="70">
      <c r="A70" t="n">
        <v>69</v>
      </c>
      <c r="B70">
        <f>HYPERLINK("https://imapinvasives.natureserve.org/imap/services/page/Presence/525693.html", "View")</f>
        <v/>
      </c>
      <c r="C70" t="n">
        <v>525693</v>
      </c>
      <c r="D70" t="n">
        <v>525693</v>
      </c>
      <c r="E70">
        <f>HYPERLINK("http://imap3images.s3-website-us-east-1.amazonaws.com/525693/p/photourl1_2018_05_22_malkaletsch_dzwafjtn.jpg", "View")</f>
        <v/>
      </c>
      <c r="F70" t="inlineStr">
        <is>
          <t>Ailanthus altissima</t>
        </is>
      </c>
      <c r="G70" t="inlineStr">
        <is>
          <t>Tree-of-Heaven</t>
        </is>
      </c>
      <c r="H70" t="n">
        <v>57278</v>
      </c>
      <c r="I70">
        <f>HYPERLINK("https://www.inaturalist.org/taxa/54763-Acer-platanoides", "View")</f>
        <v/>
      </c>
      <c r="J70" t="inlineStr">
        <is>
          <t>Acer platanoides</t>
        </is>
      </c>
      <c r="K70" t="inlineStr">
        <is>
          <t>Norway maple</t>
        </is>
      </c>
      <c r="L70" t="n">
        <v>54763</v>
      </c>
      <c r="M70" t="n">
        <v>45.4</v>
      </c>
      <c r="N70" t="n">
        <v>10.13</v>
      </c>
      <c r="O70" t="inlineStr"/>
      <c r="P70" t="n">
        <v>0</v>
      </c>
      <c r="Q70" t="inlineStr"/>
    </row>
    <row r="71">
      <c r="A71" t="n">
        <v>70</v>
      </c>
      <c r="B71">
        <f>HYPERLINK("https://imapinvasives.natureserve.org/imap/services/page/Presence/525695.html", "View")</f>
        <v/>
      </c>
      <c r="C71" t="n">
        <v>525695</v>
      </c>
      <c r="D71" t="n">
        <v>525695</v>
      </c>
      <c r="E71">
        <f>HYPERLINK("http://imap3images.s3-website-us-east-1.amazonaws.com/525695/p/photourl1_2018_05_22_malkaletsch_4onzp9km.jpg", "View")</f>
        <v/>
      </c>
      <c r="F71" t="inlineStr">
        <is>
          <t>Ailanthus altissima</t>
        </is>
      </c>
      <c r="G71" t="inlineStr">
        <is>
          <t>Tree-of-Heaven</t>
        </is>
      </c>
      <c r="H71" t="n">
        <v>57278</v>
      </c>
      <c r="I71">
        <f>HYPERLINK("https://www.inaturalist.org/taxa/52391-Pinus-strobus", "View")</f>
        <v/>
      </c>
      <c r="J71" t="inlineStr">
        <is>
          <t>Pinus strobus</t>
        </is>
      </c>
      <c r="K71" t="inlineStr">
        <is>
          <t>Eastern white pine</t>
        </is>
      </c>
      <c r="L71" t="n">
        <v>52391</v>
      </c>
      <c r="M71" t="n">
        <v>69.52</v>
      </c>
      <c r="N71" t="n">
        <v>7.99</v>
      </c>
      <c r="O71" t="inlineStr"/>
      <c r="P71" t="n">
        <v>0</v>
      </c>
      <c r="Q71" t="inlineStr"/>
    </row>
    <row r="72">
      <c r="A72" t="n">
        <v>71</v>
      </c>
      <c r="B72">
        <f>HYPERLINK("https://imapinvasives.natureserve.org/imap/services/page/Presence/525696.html", "View")</f>
        <v/>
      </c>
      <c r="C72" t="n">
        <v>525696</v>
      </c>
      <c r="D72" t="n">
        <v>525696</v>
      </c>
      <c r="E72">
        <f>HYPERLINK("http://imap3images.s3-website-us-east-1.amazonaws.com/525696/p/photourl1_2018_05_22_malkaletsch_bjhwmwar.jpg", "View")</f>
        <v/>
      </c>
      <c r="F72" t="inlineStr">
        <is>
          <t>Ailanthus altissima</t>
        </is>
      </c>
      <c r="G72" t="inlineStr">
        <is>
          <t>Tree-of-Heaven</t>
        </is>
      </c>
      <c r="H72" t="n">
        <v>57278</v>
      </c>
      <c r="I72">
        <f>HYPERLINK("https://www.inaturalist.org/taxa/52543-Acer-saccharum", "View")</f>
        <v/>
      </c>
      <c r="J72" t="inlineStr">
        <is>
          <t>Acer saccharum</t>
        </is>
      </c>
      <c r="K72" t="inlineStr">
        <is>
          <t>Sugar maple</t>
        </is>
      </c>
      <c r="L72" t="n">
        <v>52543</v>
      </c>
      <c r="M72" t="n">
        <v>37.4</v>
      </c>
      <c r="N72" t="n">
        <v>18.09</v>
      </c>
      <c r="O72" t="inlineStr"/>
      <c r="P72" t="n">
        <v>0</v>
      </c>
      <c r="Q72" t="inlineStr"/>
    </row>
    <row r="73">
      <c r="A73" t="n">
        <v>72</v>
      </c>
      <c r="B73">
        <f>HYPERLINK("https://imapinvasives.natureserve.org/imap/services/page/Presence/525697.html", "View")</f>
        <v/>
      </c>
      <c r="C73" t="n">
        <v>525697</v>
      </c>
      <c r="D73" t="n">
        <v>525697</v>
      </c>
      <c r="E73">
        <f>HYPERLINK("http://imap3images.s3-website-us-east-1.amazonaws.com/525697/p/photourl1_2018_05_22_malkaletsch_oqersvam.jpg", "View")</f>
        <v/>
      </c>
      <c r="F73" t="inlineStr">
        <is>
          <t>Ailanthus altissima</t>
        </is>
      </c>
      <c r="G73" t="inlineStr">
        <is>
          <t>Tree-of-Heaven</t>
        </is>
      </c>
      <c r="H73" t="n">
        <v>57278</v>
      </c>
      <c r="I73">
        <f>HYPERLINK("https://www.inaturalist.org/taxa/54787-Carya-cordiformis", "View")</f>
        <v/>
      </c>
      <c r="J73" t="inlineStr">
        <is>
          <t>Carya cordiformis</t>
        </is>
      </c>
      <c r="K73" t="inlineStr">
        <is>
          <t>Bitternut hickory</t>
        </is>
      </c>
      <c r="L73" t="n">
        <v>54787</v>
      </c>
      <c r="M73" t="n">
        <v>21.23</v>
      </c>
      <c r="N73" t="n">
        <v>14.65</v>
      </c>
      <c r="O73" t="inlineStr"/>
      <c r="P73" t="n">
        <v>0</v>
      </c>
      <c r="Q73" t="inlineStr"/>
    </row>
    <row r="74">
      <c r="A74" t="n">
        <v>73</v>
      </c>
      <c r="B74">
        <f>HYPERLINK("https://imapinvasives.natureserve.org/imap/services/page/Presence/525699.html", "View")</f>
        <v/>
      </c>
      <c r="C74" t="n">
        <v>525699</v>
      </c>
      <c r="D74" t="n">
        <v>525699</v>
      </c>
      <c r="E74">
        <f>HYPERLINK("http://imap3images.s3-website-us-east-1.amazonaws.com/525699/p/photourl1_2018_05_22_malkaletsch_cde624ll.jpg", "View")</f>
        <v/>
      </c>
      <c r="F74" t="inlineStr">
        <is>
          <t>Ailanthus altissima</t>
        </is>
      </c>
      <c r="G74" t="inlineStr">
        <is>
          <t>Tree-of-Heaven</t>
        </is>
      </c>
      <c r="H74" t="n">
        <v>57278</v>
      </c>
      <c r="I74">
        <f>HYPERLINK("https://www.inaturalist.org/taxa/601774-Ceiba-trischistandra", "View")</f>
        <v/>
      </c>
      <c r="J74" t="inlineStr">
        <is>
          <t>Ceiba trischistandra</t>
        </is>
      </c>
      <c r="K74" t="inlineStr">
        <is>
          <t>Unknown</t>
        </is>
      </c>
      <c r="L74" t="n">
        <v>601774</v>
      </c>
      <c r="M74" t="n">
        <v>0</v>
      </c>
      <c r="N74" t="n">
        <v>17.52</v>
      </c>
      <c r="O74" t="inlineStr"/>
      <c r="P74" t="n">
        <v>0</v>
      </c>
      <c r="Q74" t="inlineStr"/>
    </row>
    <row r="75">
      <c r="A75" t="n">
        <v>74</v>
      </c>
      <c r="B75">
        <f>HYPERLINK("https://imapinvasives.natureserve.org/imap/services/page/Presence/525700.html", "View")</f>
        <v/>
      </c>
      <c r="C75" t="n">
        <v>525700</v>
      </c>
      <c r="D75" t="n">
        <v>525700</v>
      </c>
      <c r="E75">
        <f>HYPERLINK("http://imap3images.s3-website-us-east-1.amazonaws.com/525700/p/photourl1_2018_05_22_malkaletsch_rr3e6edj.jpg", "View")</f>
        <v/>
      </c>
      <c r="F75" t="inlineStr">
        <is>
          <t>Ailanthus altissima</t>
        </is>
      </c>
      <c r="G75" t="inlineStr">
        <is>
          <t>Tree-of-Heaven</t>
        </is>
      </c>
      <c r="H75" t="n">
        <v>57278</v>
      </c>
      <c r="I75">
        <f>HYPERLINK("https://www.inaturalist.org/taxa/54791-Carya-ovata", "View")</f>
        <v/>
      </c>
      <c r="J75" t="inlineStr">
        <is>
          <t>Carya ovata</t>
        </is>
      </c>
      <c r="K75" t="inlineStr">
        <is>
          <t>Shagbark hickory</t>
        </is>
      </c>
      <c r="L75" t="n">
        <v>54791</v>
      </c>
      <c r="M75" t="n">
        <v>49.72</v>
      </c>
      <c r="N75" t="n">
        <v>13.26</v>
      </c>
      <c r="O75" t="inlineStr"/>
      <c r="P75" t="n">
        <v>0</v>
      </c>
      <c r="Q75" t="inlineStr"/>
    </row>
    <row r="76">
      <c r="A76" t="n">
        <v>75</v>
      </c>
      <c r="B76">
        <f>HYPERLINK("https://imapinvasives.natureserve.org/imap/services/page/Presence/526286.html", "View")</f>
        <v/>
      </c>
      <c r="C76" t="n">
        <v>526286</v>
      </c>
      <c r="D76" t="n">
        <v>526286</v>
      </c>
      <c r="E76">
        <f>HYPERLINK("http://imap3images.s3-website-us-east-1.amazonaws.com/526286/p/photourl1_2018_06_08_caskelm_e0resv0a.jpg", "View")</f>
        <v/>
      </c>
      <c r="F76" t="inlineStr">
        <is>
          <t>Ailanthus altissima</t>
        </is>
      </c>
      <c r="G76" t="inlineStr">
        <is>
          <t>Tree-of-Heaven</t>
        </is>
      </c>
      <c r="H76" t="n">
        <v>57278</v>
      </c>
      <c r="I76" t="inlineStr">
        <is>
          <t>Unknown</t>
        </is>
      </c>
      <c r="J76" t="inlineStr">
        <is>
          <t>Unknown</t>
        </is>
      </c>
      <c r="K76" t="inlineStr">
        <is>
          <t>Unknown</t>
        </is>
      </c>
      <c r="L76" t="inlineStr">
        <is>
          <t>Unknown</t>
        </is>
      </c>
      <c r="M76" t="inlineStr">
        <is>
          <t>Unknown</t>
        </is>
      </c>
      <c r="N76" t="inlineStr">
        <is>
          <t>Unknown</t>
        </is>
      </c>
      <c r="O76" t="inlineStr"/>
      <c r="P76" t="n">
        <v>0</v>
      </c>
      <c r="Q76" t="inlineStr"/>
    </row>
    <row r="77">
      <c r="A77" t="n">
        <v>76</v>
      </c>
      <c r="B77">
        <f>HYPERLINK("https://imapinvasives.natureserve.org/imap/services/page/Presence/526598.html", "View")</f>
        <v/>
      </c>
      <c r="C77" t="n">
        <v>526598</v>
      </c>
      <c r="D77" t="n">
        <v>526598</v>
      </c>
      <c r="E77">
        <f>HYPERLINK("http://imap3images.s3-website-us-east-1.amazonaws.com/526598/p/photourl1_2018_06_11_carmcmullen_1mzchlya.jpg", "View")</f>
        <v/>
      </c>
      <c r="F77" t="inlineStr">
        <is>
          <t>Ailanthus altissima</t>
        </is>
      </c>
      <c r="G77" t="inlineStr">
        <is>
          <t>Tree-of-Heaven</t>
        </is>
      </c>
      <c r="H77" t="n">
        <v>57278</v>
      </c>
      <c r="I77">
        <f>HYPERLINK("https://www.inaturalist.org/taxa/54504-Juglans-nigra", "View")</f>
        <v/>
      </c>
      <c r="J77" t="inlineStr">
        <is>
          <t>Juglans nigra</t>
        </is>
      </c>
      <c r="K77" t="inlineStr">
        <is>
          <t>Eastern black walnut</t>
        </is>
      </c>
      <c r="L77" t="n">
        <v>54504</v>
      </c>
      <c r="M77" t="n">
        <v>35.58</v>
      </c>
      <c r="N77" t="n">
        <v>84.88</v>
      </c>
      <c r="O77" t="inlineStr"/>
      <c r="P77" t="n">
        <v>0</v>
      </c>
      <c r="Q77" t="inlineStr"/>
    </row>
    <row r="78">
      <c r="A78" t="n">
        <v>77</v>
      </c>
      <c r="B78">
        <f>HYPERLINK("https://imapinvasives.natureserve.org/imap/services/page/Presence/526605.html", "View")</f>
        <v/>
      </c>
      <c r="C78" t="n">
        <v>526605</v>
      </c>
      <c r="D78" t="n">
        <v>526605</v>
      </c>
      <c r="E78">
        <f>HYPERLINK("http://imap3images.s3-website-us-east-1.amazonaws.com/526605/p/photourl1_2018_06_06_carmcmullen_rc9ittjr.jpg", "View")</f>
        <v/>
      </c>
      <c r="F78" t="inlineStr">
        <is>
          <t>Ailanthus altissima</t>
        </is>
      </c>
      <c r="G78" t="inlineStr">
        <is>
          <t>Tree-of-Heaven</t>
        </is>
      </c>
      <c r="H78" t="n">
        <v>57278</v>
      </c>
      <c r="I78">
        <f>HYPERLINK("https://www.inaturalist.org/taxa/56088-Robinia-pseudoacacia", "View")</f>
        <v/>
      </c>
      <c r="J78" t="inlineStr">
        <is>
          <t>Robinia pseudoacacia</t>
        </is>
      </c>
      <c r="K78" t="inlineStr">
        <is>
          <t>Black locust</t>
        </is>
      </c>
      <c r="L78" t="n">
        <v>56088</v>
      </c>
      <c r="M78" t="n">
        <v>30.58</v>
      </c>
      <c r="N78" t="n">
        <v>29.87</v>
      </c>
      <c r="O78" t="inlineStr"/>
      <c r="P78" t="n">
        <v>0</v>
      </c>
      <c r="Q78" t="inlineStr"/>
    </row>
    <row r="79">
      <c r="A79" t="n">
        <v>78</v>
      </c>
      <c r="B79">
        <f>HYPERLINK("https://imapinvasives.natureserve.org/imap/services/page/Presence/526611.html", "View")</f>
        <v/>
      </c>
      <c r="C79" t="n">
        <v>526611</v>
      </c>
      <c r="D79" t="n">
        <v>526611</v>
      </c>
      <c r="E79">
        <f>HYPERLINK("http://imap3images.s3-website-us-east-1.amazonaws.com/526611/p/photourl1_2018_06_04_carmcmullen_btw71uwj.jpg", "View")</f>
        <v/>
      </c>
      <c r="F79" t="inlineStr">
        <is>
          <t>Ailanthus altissima</t>
        </is>
      </c>
      <c r="G79" t="inlineStr">
        <is>
          <t>Tree-of-Heaven</t>
        </is>
      </c>
      <c r="H79" t="n">
        <v>57278</v>
      </c>
      <c r="I79">
        <f>HYPERLINK("https://www.inaturalist.org/taxa/127306-Wisteria-sinensis", "View")</f>
        <v/>
      </c>
      <c r="J79" t="inlineStr">
        <is>
          <t>Wisteria sinensis</t>
        </is>
      </c>
      <c r="K79" t="inlineStr">
        <is>
          <t>Chinese wisteria</t>
        </is>
      </c>
      <c r="L79" t="n">
        <v>127306</v>
      </c>
      <c r="M79" t="n">
        <v>0.6899999999999999</v>
      </c>
      <c r="N79" t="n">
        <v>74.92</v>
      </c>
      <c r="O79" t="inlineStr"/>
      <c r="P79" t="n">
        <v>0</v>
      </c>
      <c r="Q79" t="inlineStr"/>
    </row>
    <row r="80">
      <c r="A80" t="n">
        <v>79</v>
      </c>
      <c r="B80">
        <f>HYPERLINK("https://imapinvasives.natureserve.org/imap/services/page/Presence/526639.html", "View")</f>
        <v/>
      </c>
      <c r="C80" t="n">
        <v>526639</v>
      </c>
      <c r="D80" t="n">
        <v>526639</v>
      </c>
      <c r="E80" t="inlineStr">
        <is>
          <t>No Photo</t>
        </is>
      </c>
      <c r="F80" t="inlineStr">
        <is>
          <t>Ailanthus altissima</t>
        </is>
      </c>
      <c r="G80" t="inlineStr">
        <is>
          <t>Tree-of-Heaven</t>
        </is>
      </c>
      <c r="H80" t="n">
        <v>57278</v>
      </c>
      <c r="I80" t="inlineStr">
        <is>
          <t>Unknown</t>
        </is>
      </c>
      <c r="J80" t="inlineStr">
        <is>
          <t>Unknown</t>
        </is>
      </c>
      <c r="K80" t="inlineStr">
        <is>
          <t>Unknown</t>
        </is>
      </c>
      <c r="L80" t="inlineStr">
        <is>
          <t>Unknown</t>
        </is>
      </c>
      <c r="M80" t="inlineStr">
        <is>
          <t>Unknown</t>
        </is>
      </c>
      <c r="N80" t="inlineStr">
        <is>
          <t>Unknown</t>
        </is>
      </c>
      <c r="O80" t="inlineStr"/>
      <c r="P80" t="n">
        <v>0</v>
      </c>
      <c r="Q80" t="inlineStr"/>
    </row>
    <row r="81">
      <c r="A81" t="n">
        <v>80</v>
      </c>
      <c r="B81">
        <f>HYPERLINK("https://imapinvasives.natureserve.org/imap/services/page/Presence/527121.html", "View")</f>
        <v/>
      </c>
      <c r="C81" t="n">
        <v>527121</v>
      </c>
      <c r="D81" t="n">
        <v>527121</v>
      </c>
      <c r="E81">
        <f>HYPERLINK("http://imap3images.s3-website-us-east-1.amazonaws.com/527121/p/photourl1_2018_06_18_malkaletsch_dnzfnmui.jpg", "View")</f>
        <v/>
      </c>
      <c r="F81" t="inlineStr">
        <is>
          <t>Ailanthus altissima</t>
        </is>
      </c>
      <c r="G81" t="inlineStr">
        <is>
          <t>Tree-of-Heaven</t>
        </is>
      </c>
      <c r="H81" t="n">
        <v>57278</v>
      </c>
      <c r="I81">
        <f>HYPERLINK("https://www.inaturalist.org/taxa/54763-Acer-platanoides", "View")</f>
        <v/>
      </c>
      <c r="J81" t="inlineStr">
        <is>
          <t>Acer platanoides</t>
        </is>
      </c>
      <c r="K81" t="inlineStr">
        <is>
          <t>Norway maple</t>
        </is>
      </c>
      <c r="L81" t="n">
        <v>54763</v>
      </c>
      <c r="M81" t="n">
        <v>45.4</v>
      </c>
      <c r="N81" t="n">
        <v>19.6</v>
      </c>
      <c r="O81" t="inlineStr"/>
      <c r="P81" t="n">
        <v>0</v>
      </c>
      <c r="Q81" t="inlineStr"/>
    </row>
    <row r="82">
      <c r="A82" t="n">
        <v>81</v>
      </c>
      <c r="B82">
        <f>HYPERLINK("https://imapinvasives.natureserve.org/imap/services/page/Presence/527119.html", "View")</f>
        <v/>
      </c>
      <c r="C82" t="n">
        <v>527119</v>
      </c>
      <c r="D82" t="n">
        <v>527119</v>
      </c>
      <c r="E82">
        <f>HYPERLINK("http://imap3images.s3-website-us-east-1.amazonaws.com/527119/p/photourl1_2018_06_20_kaykraker_m7vifnkb.jpg", "View")</f>
        <v/>
      </c>
      <c r="F82" t="inlineStr">
        <is>
          <t>Ailanthus altissima</t>
        </is>
      </c>
      <c r="G82" t="inlineStr">
        <is>
          <t>Tree-of-Heaven</t>
        </is>
      </c>
      <c r="H82" t="n">
        <v>57278</v>
      </c>
      <c r="I82">
        <f>HYPERLINK("https://www.inaturalist.org/taxa/54504-Juglans-nigra", "View")</f>
        <v/>
      </c>
      <c r="J82" t="inlineStr">
        <is>
          <t>Juglans nigra</t>
        </is>
      </c>
      <c r="K82" t="inlineStr">
        <is>
          <t>Eastern black walnut</t>
        </is>
      </c>
      <c r="L82" t="n">
        <v>54504</v>
      </c>
      <c r="M82" t="n">
        <v>66.93000000000001</v>
      </c>
      <c r="N82" t="n">
        <v>93.09999999999999</v>
      </c>
      <c r="O82" t="inlineStr"/>
      <c r="P82" t="n">
        <v>0</v>
      </c>
      <c r="Q82" t="inlineStr"/>
    </row>
    <row r="83">
      <c r="A83" t="n">
        <v>82</v>
      </c>
      <c r="B83">
        <f>HYPERLINK("https://imapinvasives.natureserve.org/imap/services/page/Presence/527392.html", "View")</f>
        <v/>
      </c>
      <c r="C83" t="n">
        <v>527392</v>
      </c>
      <c r="D83" t="n">
        <v>527392</v>
      </c>
      <c r="E83">
        <f>HYPERLINK("http://imap3images.s3-website-us-east-1.amazonaws.com/527392/p/photourl1_2018_06_22_tayconte_5uz4zkwf.jpg", "View")</f>
        <v/>
      </c>
      <c r="F83" t="inlineStr">
        <is>
          <t>Ailanthus altissima</t>
        </is>
      </c>
      <c r="G83" t="inlineStr">
        <is>
          <t>Tree-of-Heaven</t>
        </is>
      </c>
      <c r="H83" t="n">
        <v>57278</v>
      </c>
      <c r="I83">
        <f>HYPERLINK("https://www.inaturalist.org/taxa/54797-Gleditsia-triacanthos", "View")</f>
        <v/>
      </c>
      <c r="J83" t="inlineStr">
        <is>
          <t>Gleditsia triacanthos</t>
        </is>
      </c>
      <c r="K83" t="inlineStr">
        <is>
          <t>Honey locust</t>
        </is>
      </c>
      <c r="L83" t="n">
        <v>54797</v>
      </c>
      <c r="M83" t="n">
        <v>10.37</v>
      </c>
      <c r="N83" t="n">
        <v>78.42</v>
      </c>
      <c r="O83" t="inlineStr"/>
      <c r="P83" t="n">
        <v>0</v>
      </c>
      <c r="Q83" t="inlineStr"/>
    </row>
    <row r="84">
      <c r="A84" t="n">
        <v>83</v>
      </c>
      <c r="B84">
        <f>HYPERLINK("https://imapinvasives.natureserve.org/imap/services/page/Presence/528027.html", "View")</f>
        <v/>
      </c>
      <c r="C84" t="n">
        <v>528027</v>
      </c>
      <c r="D84" t="n">
        <v>528027</v>
      </c>
      <c r="E84">
        <f>HYPERLINK("http://imap3images.s3-website-us-east-1.amazonaws.com/528027/p/photourl1_2018_07_03_stedimeglio_2o83vyk2.jpg", "View")</f>
        <v/>
      </c>
      <c r="F84" t="inlineStr">
        <is>
          <t>Ailanthus altissima</t>
        </is>
      </c>
      <c r="G84" t="inlineStr">
        <is>
          <t>Tree-of-Heaven</t>
        </is>
      </c>
      <c r="H84" t="n">
        <v>57278</v>
      </c>
      <c r="I84">
        <f>HYPERLINK("https://www.inaturalist.org/taxa/47726-Acer-negundo", "View")</f>
        <v/>
      </c>
      <c r="J84" t="inlineStr">
        <is>
          <t>Acer negundo</t>
        </is>
      </c>
      <c r="K84" t="inlineStr">
        <is>
          <t>Box elder</t>
        </is>
      </c>
      <c r="L84" t="n">
        <v>47726</v>
      </c>
      <c r="M84" t="n">
        <v>23.23</v>
      </c>
      <c r="N84" t="n">
        <v>4.83</v>
      </c>
      <c r="O84" t="inlineStr"/>
      <c r="P84" t="n">
        <v>0</v>
      </c>
      <c r="Q84" t="inlineStr"/>
    </row>
    <row r="85">
      <c r="A85" t="n">
        <v>84</v>
      </c>
      <c r="B85">
        <f>HYPERLINK("https://imapinvasives.natureserve.org/imap/services/page/Presence/528055.html", "View")</f>
        <v/>
      </c>
      <c r="C85" t="n">
        <v>528055</v>
      </c>
      <c r="D85" t="n">
        <v>528055</v>
      </c>
      <c r="E85">
        <f>HYPERLINK("http://imap3images.s3-website-us-east-1.amazonaws.com/528055/p/photourl1_2018_07_05_tayconte_nw5s8g3x.jpg", "View")</f>
        <v/>
      </c>
      <c r="F85" t="inlineStr">
        <is>
          <t>Ailanthus altissima</t>
        </is>
      </c>
      <c r="G85" t="inlineStr">
        <is>
          <t>Tree-of-Heaven</t>
        </is>
      </c>
      <c r="H85" t="n">
        <v>57278</v>
      </c>
      <c r="I85">
        <f>HYPERLINK("https://www.inaturalist.org/taxa/874491-Paubrasilia-echinata", "View")</f>
        <v/>
      </c>
      <c r="J85" t="inlineStr">
        <is>
          <t>Paubrasilia echinata</t>
        </is>
      </c>
      <c r="K85" t="inlineStr">
        <is>
          <t>Brazilwood</t>
        </is>
      </c>
      <c r="L85" t="n">
        <v>874491</v>
      </c>
      <c r="M85" t="n">
        <v>0</v>
      </c>
      <c r="N85" t="n">
        <v>7.09</v>
      </c>
      <c r="O85" t="inlineStr"/>
      <c r="P85" t="n">
        <v>0</v>
      </c>
      <c r="Q85" t="inlineStr"/>
    </row>
    <row r="86">
      <c r="A86" t="n">
        <v>85</v>
      </c>
      <c r="B86">
        <f>HYPERLINK("https://imapinvasives.natureserve.org/imap/services/page/Presence/528269.html", "View")</f>
        <v/>
      </c>
      <c r="C86" t="n">
        <v>528269</v>
      </c>
      <c r="D86" t="n">
        <v>528269</v>
      </c>
      <c r="E86">
        <f>HYPERLINK("http://imap3images.s3-website-us-east-1.amazonaws.com/528269/p/photourl1_2018_07_03_josstaluppi_g0kqg932.jpg", "View")</f>
        <v/>
      </c>
      <c r="F86" t="inlineStr">
        <is>
          <t>Ailanthus altissima</t>
        </is>
      </c>
      <c r="G86" t="inlineStr">
        <is>
          <t>Tree-of-Heaven</t>
        </is>
      </c>
      <c r="H86" t="n">
        <v>57278</v>
      </c>
      <c r="I86">
        <f>HYPERLINK("https://www.inaturalist.org/taxa/53945-Styphnolobium-japonicum", "View")</f>
        <v/>
      </c>
      <c r="J86" t="inlineStr">
        <is>
          <t>Styphnolobium japonicum</t>
        </is>
      </c>
      <c r="K86" t="inlineStr">
        <is>
          <t>Japanese pagoda tree</t>
        </is>
      </c>
      <c r="L86" t="n">
        <v>53945</v>
      </c>
      <c r="M86" t="n">
        <v>52.09</v>
      </c>
      <c r="N86" t="n">
        <v>15.87</v>
      </c>
      <c r="O86" t="inlineStr"/>
      <c r="P86" t="n">
        <v>0</v>
      </c>
      <c r="Q86" t="inlineStr"/>
    </row>
    <row r="87">
      <c r="A87" t="n">
        <v>86</v>
      </c>
      <c r="B87">
        <f>HYPERLINK("https://imapinvasives.natureserve.org/imap/services/page/Presence/528271.html", "View")</f>
        <v/>
      </c>
      <c r="C87" t="n">
        <v>528271</v>
      </c>
      <c r="D87" t="n">
        <v>528271</v>
      </c>
      <c r="E87">
        <f>HYPERLINK("http://imap3images.s3-website-us-east-1.amazonaws.com/528271/p/photourl1_2018_07_03_josstaluppi_5gfhanvg.jpg", "View")</f>
        <v/>
      </c>
      <c r="F87" t="inlineStr">
        <is>
          <t>Ailanthus altissima</t>
        </is>
      </c>
      <c r="G87" t="inlineStr">
        <is>
          <t>Tree-of-Heaven</t>
        </is>
      </c>
      <c r="H87" t="n">
        <v>57278</v>
      </c>
      <c r="I87">
        <f>HYPERLINK("https://www.inaturalist.org/taxa/54504-Juglans-nigra", "View")</f>
        <v/>
      </c>
      <c r="J87" t="inlineStr">
        <is>
          <t>Juglans nigra</t>
        </is>
      </c>
      <c r="K87" t="inlineStr">
        <is>
          <t>Eastern black walnut</t>
        </is>
      </c>
      <c r="L87" t="n">
        <v>54504</v>
      </c>
      <c r="M87" t="n">
        <v>84.69</v>
      </c>
      <c r="N87" t="n">
        <v>77.51000000000001</v>
      </c>
      <c r="O87" t="inlineStr"/>
      <c r="P87" t="n">
        <v>0</v>
      </c>
      <c r="Q87" t="inlineStr"/>
    </row>
    <row r="88">
      <c r="A88" t="n">
        <v>87</v>
      </c>
      <c r="B88">
        <f>HYPERLINK("https://imapinvasives.natureserve.org/imap/services/page/Presence/528577.html", "View")</f>
        <v/>
      </c>
      <c r="C88" t="n">
        <v>528577</v>
      </c>
      <c r="D88" t="n">
        <v>528577</v>
      </c>
      <c r="E88" t="inlineStr">
        <is>
          <t>No Photo</t>
        </is>
      </c>
      <c r="F88" t="inlineStr">
        <is>
          <t>Ailanthus altissima</t>
        </is>
      </c>
      <c r="G88" t="inlineStr">
        <is>
          <t>Tree-of-Heaven</t>
        </is>
      </c>
      <c r="H88" t="n">
        <v>57278</v>
      </c>
      <c r="I88" t="inlineStr">
        <is>
          <t>Unknown</t>
        </is>
      </c>
      <c r="J88" t="inlineStr">
        <is>
          <t>Unknown</t>
        </is>
      </c>
      <c r="K88" t="inlineStr">
        <is>
          <t>Unknown</t>
        </is>
      </c>
      <c r="L88" t="inlineStr">
        <is>
          <t>Unknown</t>
        </is>
      </c>
      <c r="M88" t="inlineStr">
        <is>
          <t>Unknown</t>
        </is>
      </c>
      <c r="N88" t="inlineStr">
        <is>
          <t>Unknown</t>
        </is>
      </c>
      <c r="O88" t="inlineStr"/>
      <c r="P88" t="n">
        <v>0</v>
      </c>
      <c r="Q88" t="inlineStr"/>
    </row>
    <row r="89">
      <c r="A89" t="n">
        <v>88</v>
      </c>
      <c r="B89">
        <f>HYPERLINK("https://imapinvasives.natureserve.org/imap/services/page/Presence/528584.html", "View")</f>
        <v/>
      </c>
      <c r="C89" t="n">
        <v>528584</v>
      </c>
      <c r="D89" t="n">
        <v>528584</v>
      </c>
      <c r="E89">
        <f>HYPERLINK("http://imap3images.s3-website-us-east-1.amazonaws.com/528584/p/photourl1_2018_07_16_carmcmullen_id3p8zc0.jpg", "View")</f>
        <v/>
      </c>
      <c r="F89" t="inlineStr">
        <is>
          <t>Ailanthus altissima</t>
        </is>
      </c>
      <c r="G89" t="inlineStr">
        <is>
          <t>Tree-of-Heaven</t>
        </is>
      </c>
      <c r="H89" t="n">
        <v>57278</v>
      </c>
      <c r="I89">
        <f>HYPERLINK("https://www.inaturalist.org/taxa/54797-Gleditsia-triacanthos", "View")</f>
        <v/>
      </c>
      <c r="J89" t="inlineStr">
        <is>
          <t>Gleditsia triacanthos</t>
        </is>
      </c>
      <c r="K89" t="inlineStr">
        <is>
          <t>Honey locust</t>
        </is>
      </c>
      <c r="L89" t="n">
        <v>54797</v>
      </c>
      <c r="M89" t="n">
        <v>21.76</v>
      </c>
      <c r="N89" t="n">
        <v>70.45</v>
      </c>
      <c r="O89" t="inlineStr"/>
      <c r="P89" t="n">
        <v>0</v>
      </c>
      <c r="Q89" t="inlineStr"/>
    </row>
    <row r="90">
      <c r="A90" t="n">
        <v>89</v>
      </c>
      <c r="B90">
        <f>HYPERLINK("https://imapinvasives.natureserve.org/imap/services/page/Presence/529467.html", "View")</f>
        <v/>
      </c>
      <c r="C90" t="n">
        <v>529467</v>
      </c>
      <c r="D90" t="n">
        <v>529467</v>
      </c>
      <c r="E90" t="inlineStr">
        <is>
          <t>No Photo</t>
        </is>
      </c>
      <c r="F90" t="inlineStr">
        <is>
          <t>Ailanthus altissima</t>
        </is>
      </c>
      <c r="G90" t="inlineStr">
        <is>
          <t>Tree-of-Heaven</t>
        </is>
      </c>
      <c r="H90" t="n">
        <v>57278</v>
      </c>
      <c r="I90" t="inlineStr">
        <is>
          <t>Unknown</t>
        </is>
      </c>
      <c r="J90" t="inlineStr">
        <is>
          <t>Unknown</t>
        </is>
      </c>
      <c r="K90" t="inlineStr">
        <is>
          <t>Unknown</t>
        </is>
      </c>
      <c r="L90" t="inlineStr">
        <is>
          <t>Unknown</t>
        </is>
      </c>
      <c r="M90" t="inlineStr">
        <is>
          <t>Unknown</t>
        </is>
      </c>
      <c r="N90" t="inlineStr">
        <is>
          <t>Unknown</t>
        </is>
      </c>
      <c r="O90" t="inlineStr"/>
      <c r="P90" t="n">
        <v>0</v>
      </c>
      <c r="Q90" t="inlineStr"/>
    </row>
    <row r="91">
      <c r="A91" t="n">
        <v>90</v>
      </c>
      <c r="B91">
        <f>HYPERLINK("https://imapinvasives.natureserve.org/imap/services/page/Presence/529468.html", "View")</f>
        <v/>
      </c>
      <c r="C91" t="n">
        <v>529468</v>
      </c>
      <c r="D91" t="n">
        <v>529468</v>
      </c>
      <c r="E91" t="inlineStr">
        <is>
          <t>No Photo</t>
        </is>
      </c>
      <c r="F91" t="inlineStr">
        <is>
          <t>Ailanthus altissima</t>
        </is>
      </c>
      <c r="G91" t="inlineStr">
        <is>
          <t>Tree-of-Heaven</t>
        </is>
      </c>
      <c r="H91" t="n">
        <v>57278</v>
      </c>
      <c r="I91" t="inlineStr">
        <is>
          <t>Unknown</t>
        </is>
      </c>
      <c r="J91" t="inlineStr">
        <is>
          <t>Unknown</t>
        </is>
      </c>
      <c r="K91" t="inlineStr">
        <is>
          <t>Unknown</t>
        </is>
      </c>
      <c r="L91" t="inlineStr">
        <is>
          <t>Unknown</t>
        </is>
      </c>
      <c r="M91" t="inlineStr">
        <is>
          <t>Unknown</t>
        </is>
      </c>
      <c r="N91" t="inlineStr">
        <is>
          <t>Unknown</t>
        </is>
      </c>
      <c r="O91" t="inlineStr"/>
      <c r="P91" t="n">
        <v>0</v>
      </c>
      <c r="Q91" t="inlineStr"/>
    </row>
    <row r="92">
      <c r="A92" t="n">
        <v>91</v>
      </c>
      <c r="B92">
        <f>HYPERLINK("https://imapinvasives.natureserve.org/imap/services/page/Presence/530198.html", "View")</f>
        <v/>
      </c>
      <c r="C92" t="n">
        <v>530198</v>
      </c>
      <c r="D92" t="n">
        <v>530198</v>
      </c>
      <c r="E92">
        <f>HYPERLINK("http://imap3images.s3-website-us-east-1.amazonaws.com/530198/p/photourl1_2018_08_20_devgorsen_k6ovo4ww.jpg", "View")</f>
        <v/>
      </c>
      <c r="F92" t="inlineStr">
        <is>
          <t>Ailanthus altissima</t>
        </is>
      </c>
      <c r="G92" t="inlineStr">
        <is>
          <t>Tree-of-Heaven</t>
        </is>
      </c>
      <c r="H92" t="n">
        <v>57278</v>
      </c>
      <c r="I92" t="inlineStr">
        <is>
          <t>Unknown</t>
        </is>
      </c>
      <c r="J92" t="inlineStr">
        <is>
          <t>Unknown</t>
        </is>
      </c>
      <c r="K92" t="inlineStr">
        <is>
          <t>Unknown</t>
        </is>
      </c>
      <c r="L92" t="inlineStr">
        <is>
          <t>Unknown</t>
        </is>
      </c>
      <c r="M92" t="inlineStr">
        <is>
          <t>Unknown</t>
        </is>
      </c>
      <c r="N92" t="inlineStr">
        <is>
          <t>Unknown</t>
        </is>
      </c>
      <c r="O92" t="inlineStr"/>
      <c r="P92" t="n">
        <v>0</v>
      </c>
      <c r="Q92" t="inlineStr"/>
    </row>
    <row r="93">
      <c r="A93" t="n">
        <v>92</v>
      </c>
      <c r="B93">
        <f>HYPERLINK("https://imapinvasives.natureserve.org/imap/services/page/Presence/530199.html", "View")</f>
        <v/>
      </c>
      <c r="C93" t="n">
        <v>530199</v>
      </c>
      <c r="D93" t="n">
        <v>530199</v>
      </c>
      <c r="E93">
        <f>HYPERLINK("http://imap3images.s3-website-us-east-1.amazonaws.com/530199/p/photourl1_2018_08_20_devgorsen_4xmfc439.jpg", "View")</f>
        <v/>
      </c>
      <c r="F93" t="inlineStr">
        <is>
          <t>Ailanthus altissima</t>
        </is>
      </c>
      <c r="G93" t="inlineStr">
        <is>
          <t>Tree-of-Heaven</t>
        </is>
      </c>
      <c r="H93" t="n">
        <v>57278</v>
      </c>
      <c r="I93">
        <f>HYPERLINK("https://www.inaturalist.org/taxa/57278-Ailanthus-altissima", "View")</f>
        <v/>
      </c>
      <c r="J93" t="inlineStr">
        <is>
          <t>Ailanthus altissima</t>
        </is>
      </c>
      <c r="K93" t="inlineStr">
        <is>
          <t>Tree-of-heaven</t>
        </is>
      </c>
      <c r="L93" t="n">
        <v>57278</v>
      </c>
      <c r="M93" t="n">
        <v>88.91</v>
      </c>
      <c r="N93" t="n">
        <v>85.86</v>
      </c>
      <c r="O93" t="inlineStr"/>
      <c r="P93" t="n">
        <v>1</v>
      </c>
      <c r="Q93" t="inlineStr"/>
    </row>
    <row r="94">
      <c r="A94" t="n">
        <v>93</v>
      </c>
      <c r="B94">
        <f>HYPERLINK("https://imapinvasives.natureserve.org/imap/services/page/Presence/530214.html", "View")</f>
        <v/>
      </c>
      <c r="C94" t="n">
        <v>530214</v>
      </c>
      <c r="D94" t="n">
        <v>530214</v>
      </c>
      <c r="E94" t="inlineStr">
        <is>
          <t>No Photo</t>
        </is>
      </c>
      <c r="F94" t="inlineStr">
        <is>
          <t>Ailanthus altissima</t>
        </is>
      </c>
      <c r="G94" t="inlineStr">
        <is>
          <t>Tree-of-Heaven</t>
        </is>
      </c>
      <c r="H94" t="n">
        <v>57278</v>
      </c>
      <c r="I94" t="inlineStr">
        <is>
          <t>Unknown</t>
        </is>
      </c>
      <c r="J94" t="inlineStr">
        <is>
          <t>Unknown</t>
        </is>
      </c>
      <c r="K94" t="inlineStr">
        <is>
          <t>Unknown</t>
        </is>
      </c>
      <c r="L94" t="inlineStr">
        <is>
          <t>Unknown</t>
        </is>
      </c>
      <c r="M94" t="inlineStr">
        <is>
          <t>Unknown</t>
        </is>
      </c>
      <c r="N94" t="inlineStr">
        <is>
          <t>Unknown</t>
        </is>
      </c>
      <c r="O94" t="inlineStr"/>
      <c r="P94" t="n">
        <v>0</v>
      </c>
      <c r="Q94" t="inlineStr"/>
    </row>
    <row r="95">
      <c r="A95" t="n">
        <v>94</v>
      </c>
      <c r="B95">
        <f>HYPERLINK("https://imapinvasives.natureserve.org/imap/services/page/Presence/531649.html", "View")</f>
        <v/>
      </c>
      <c r="C95" t="n">
        <v>531649</v>
      </c>
      <c r="D95" t="n">
        <v>531649</v>
      </c>
      <c r="E95">
        <f>HYPERLINK("http://imap3images.s3-website-us-east-1.amazonaws.com/531649/p/photourl2_2018_09_28_laumartin_llz7w65u.jpg", "View")</f>
        <v/>
      </c>
      <c r="F95" t="inlineStr">
        <is>
          <t>Ailanthus altissima</t>
        </is>
      </c>
      <c r="G95" t="inlineStr">
        <is>
          <t>Tree-of-Heaven</t>
        </is>
      </c>
      <c r="H95" t="n">
        <v>57278</v>
      </c>
      <c r="I95">
        <f>HYPERLINK("https://www.inaturalist.org/taxa/57278-Ailanthus-altissima", "View")</f>
        <v/>
      </c>
      <c r="J95" t="inlineStr">
        <is>
          <t>Ailanthus altissima</t>
        </is>
      </c>
      <c r="K95" t="inlineStr">
        <is>
          <t>Tree-of-heaven</t>
        </is>
      </c>
      <c r="L95" t="n">
        <v>57278</v>
      </c>
      <c r="M95" t="n">
        <v>67.39</v>
      </c>
      <c r="N95" t="n">
        <v>81.23999999999999</v>
      </c>
      <c r="O95" t="inlineStr"/>
      <c r="P95" t="n">
        <v>1</v>
      </c>
      <c r="Q95" t="inlineStr"/>
    </row>
    <row r="96">
      <c r="A96" t="n">
        <v>95</v>
      </c>
      <c r="B96">
        <f>HYPERLINK("https://imapinvasives.natureserve.org/imap/services/page/Presence/531650.html", "View")</f>
        <v/>
      </c>
      <c r="C96" t="n">
        <v>531650</v>
      </c>
      <c r="D96" t="n">
        <v>531650</v>
      </c>
      <c r="E96">
        <f>HYPERLINK("http://imap3images.s3-website-us-east-1.amazonaws.com/531650/p/photourl2_2018_09_28_laumartin_co15a7xr.jpg", "View")</f>
        <v/>
      </c>
      <c r="F96" t="inlineStr">
        <is>
          <t>Ailanthus altissima</t>
        </is>
      </c>
      <c r="G96" t="inlineStr">
        <is>
          <t>Tree-of-Heaven</t>
        </is>
      </c>
      <c r="H96" t="n">
        <v>57278</v>
      </c>
      <c r="I96">
        <f>HYPERLINK("https://www.inaturalist.org/taxa/167829-Rhus-typhina", "View")</f>
        <v/>
      </c>
      <c r="J96" t="inlineStr">
        <is>
          <t>Rhus typhina</t>
        </is>
      </c>
      <c r="K96" t="inlineStr">
        <is>
          <t>Staghorn sumac</t>
        </is>
      </c>
      <c r="L96" t="n">
        <v>167829</v>
      </c>
      <c r="M96" t="n">
        <v>68.45999999999999</v>
      </c>
      <c r="N96" t="n">
        <v>65.59</v>
      </c>
      <c r="O96" t="inlineStr"/>
      <c r="P96" t="n">
        <v>0</v>
      </c>
      <c r="Q96" t="inlineStr"/>
    </row>
    <row r="97">
      <c r="A97" t="n">
        <v>96</v>
      </c>
      <c r="B97">
        <f>HYPERLINK("https://imapinvasives.natureserve.org/imap/services/page/Presence/531651.html", "View")</f>
        <v/>
      </c>
      <c r="C97" t="n">
        <v>531651</v>
      </c>
      <c r="D97" t="n">
        <v>531651</v>
      </c>
      <c r="E97">
        <f>HYPERLINK("http://imap3images.s3-website-us-east-1.amazonaws.com/531651/p/photourl2_2018_09_28_laumartin_4b0ljec9.jpg", "View")</f>
        <v/>
      </c>
      <c r="F97" t="inlineStr">
        <is>
          <t>Ailanthus altissima</t>
        </is>
      </c>
      <c r="G97" t="inlineStr">
        <is>
          <t>Tree-of-Heaven</t>
        </is>
      </c>
      <c r="H97" t="n">
        <v>57278</v>
      </c>
      <c r="I97">
        <f>HYPERLINK("https://www.inaturalist.org/taxa/57278-Ailanthus-altissima", "View")</f>
        <v/>
      </c>
      <c r="J97" t="inlineStr">
        <is>
          <t>Ailanthus altissima</t>
        </is>
      </c>
      <c r="K97" t="inlineStr">
        <is>
          <t>Tree-of-heaven</t>
        </is>
      </c>
      <c r="L97" t="n">
        <v>57278</v>
      </c>
      <c r="M97" t="n">
        <v>67.39</v>
      </c>
      <c r="N97" t="n">
        <v>57.98</v>
      </c>
      <c r="O97" t="inlineStr"/>
      <c r="P97" t="n">
        <v>1</v>
      </c>
      <c r="Q97" t="inlineStr"/>
    </row>
    <row r="98">
      <c r="A98" t="n">
        <v>97</v>
      </c>
      <c r="B98">
        <f>HYPERLINK("https://imapinvasives.natureserve.org/imap/services/page/Presence/531652.html", "View")</f>
        <v/>
      </c>
      <c r="C98" t="n">
        <v>531652</v>
      </c>
      <c r="D98" t="n">
        <v>531652</v>
      </c>
      <c r="E98">
        <f>HYPERLINK("http://imap3images.s3-website-us-east-1.amazonaws.com/531652/p/photourl2_2018_09_28_laumartin_a577q0yx.jpg", "View")</f>
        <v/>
      </c>
      <c r="F98" t="inlineStr">
        <is>
          <t>Ailanthus altissima</t>
        </is>
      </c>
      <c r="G98" t="inlineStr">
        <is>
          <t>Tree-of-Heaven</t>
        </is>
      </c>
      <c r="H98" t="n">
        <v>57278</v>
      </c>
      <c r="I98">
        <f>HYPERLINK("https://www.inaturalist.org/taxa/54792-Juglans-cinerea", "View")</f>
        <v/>
      </c>
      <c r="J98" t="inlineStr">
        <is>
          <t>Juglans cinerea</t>
        </is>
      </c>
      <c r="K98" t="inlineStr">
        <is>
          <t>Butternut</t>
        </is>
      </c>
      <c r="L98" t="n">
        <v>54792</v>
      </c>
      <c r="M98" t="n">
        <v>14.54</v>
      </c>
      <c r="N98" t="n">
        <v>64.36</v>
      </c>
      <c r="O98" t="inlineStr"/>
      <c r="P98" t="n">
        <v>0</v>
      </c>
      <c r="Q98" t="inlineStr"/>
    </row>
    <row r="99">
      <c r="A99" t="n">
        <v>98</v>
      </c>
      <c r="B99">
        <f>HYPERLINK("https://imapinvasives.natureserve.org/imap/services/page/Presence/531653.html", "View")</f>
        <v/>
      </c>
      <c r="C99" t="n">
        <v>531653</v>
      </c>
      <c r="D99" t="n">
        <v>531653</v>
      </c>
      <c r="E99">
        <f>HYPERLINK("http://imap3images.s3-website-us-east-1.amazonaws.com/531653/p/photourl1_2018_09_28_laumartin_8mh62kyk.jpg", "View")</f>
        <v/>
      </c>
      <c r="F99" t="inlineStr">
        <is>
          <t>Ailanthus altissima</t>
        </is>
      </c>
      <c r="G99" t="inlineStr">
        <is>
          <t>Tree-of-Heaven</t>
        </is>
      </c>
      <c r="H99" t="n">
        <v>57278</v>
      </c>
      <c r="I99">
        <f>HYPERLINK("https://www.inaturalist.org/taxa/57278-Ailanthus-altissima", "View")</f>
        <v/>
      </c>
      <c r="J99" t="inlineStr">
        <is>
          <t>Ailanthus altissima</t>
        </is>
      </c>
      <c r="K99" t="inlineStr">
        <is>
          <t>Tree-of-heaven</t>
        </is>
      </c>
      <c r="L99" t="n">
        <v>57278</v>
      </c>
      <c r="M99" t="n">
        <v>67.39</v>
      </c>
      <c r="N99" t="n">
        <v>22.84</v>
      </c>
      <c r="O99" t="inlineStr"/>
      <c r="P99" t="n">
        <v>1</v>
      </c>
      <c r="Q99" t="inlineStr"/>
    </row>
    <row r="100">
      <c r="A100" t="n">
        <v>99</v>
      </c>
      <c r="B100">
        <f>HYPERLINK("https://imapinvasives.natureserve.org/imap/services/page/Presence/531716.html", "View")</f>
        <v/>
      </c>
      <c r="C100" t="n">
        <v>531716</v>
      </c>
      <c r="D100" t="n">
        <v>531716</v>
      </c>
      <c r="E100">
        <f>HYPERLINK("http://imap3images.s3-website-us-east-1.amazonaws.com/531716/p/photourl2_2018_10_02_laumartin_qpymi7yz.jpg", "View")</f>
        <v/>
      </c>
      <c r="F100" t="inlineStr">
        <is>
          <t>Ailanthus altissima</t>
        </is>
      </c>
      <c r="G100" t="inlineStr">
        <is>
          <t>Tree-of-Heaven</t>
        </is>
      </c>
      <c r="H100" t="n">
        <v>57278</v>
      </c>
      <c r="I100">
        <f>HYPERLINK("https://www.inaturalist.org/taxa/158549-Aralia-elata", "View")</f>
        <v/>
      </c>
      <c r="J100" t="inlineStr">
        <is>
          <t>Aralia elata</t>
        </is>
      </c>
      <c r="K100" t="inlineStr">
        <is>
          <t>Japanese angelica tree</t>
        </is>
      </c>
      <c r="L100" t="n">
        <v>158549</v>
      </c>
      <c r="M100" t="n">
        <v>14.85</v>
      </c>
      <c r="N100" t="n">
        <v>42.09</v>
      </c>
      <c r="O100" t="inlineStr"/>
      <c r="P100" t="n">
        <v>0</v>
      </c>
      <c r="Q100" t="inlineStr"/>
    </row>
    <row r="101">
      <c r="A101" t="n">
        <v>100</v>
      </c>
      <c r="B101">
        <f>HYPERLINK("https://imapinvasives.natureserve.org/imap/services/page/Presence/531717.html", "View")</f>
        <v/>
      </c>
      <c r="C101" t="n">
        <v>531717</v>
      </c>
      <c r="D101" t="n">
        <v>531717</v>
      </c>
      <c r="E101">
        <f>HYPERLINK("http://imap3images.s3-website-us-east-1.amazonaws.com/531717/p/photourl2_2018_10_02_laumartin_6nvy76i1.jpg", "View")</f>
        <v/>
      </c>
      <c r="F101" t="inlineStr">
        <is>
          <t>Ailanthus altissima</t>
        </is>
      </c>
      <c r="G101" t="inlineStr">
        <is>
          <t>Tree-of-Heaven</t>
        </is>
      </c>
      <c r="H101" t="n">
        <v>57278</v>
      </c>
      <c r="I101">
        <f>HYPERLINK("https://www.inaturalist.org/taxa/158549-Aralia-elata", "View")</f>
        <v/>
      </c>
      <c r="J101" t="inlineStr">
        <is>
          <t>Aralia elata</t>
        </is>
      </c>
      <c r="K101" t="inlineStr">
        <is>
          <t>Japanese angelica tree</t>
        </is>
      </c>
      <c r="L101" t="n">
        <v>158549</v>
      </c>
      <c r="M101" t="n">
        <v>14.85</v>
      </c>
      <c r="N101" t="n">
        <v>42.09</v>
      </c>
      <c r="O101" t="inlineStr"/>
      <c r="P101" t="n">
        <v>0</v>
      </c>
      <c r="Q1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2025-04-04T06:04:20Z</dcterms:created>
  <dcterms:modified xmlns:dcterms="http://purl.org/dc/terms/" xmlns:xsi="http://www.w3.org/2001/XMLSchema-instance" xsi:type="dcterms:W3CDTF">2025-04-04T06:04:20Z</dcterms:modified>
</cp:coreProperties>
</file>