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\\cdlp-ttfile\Site_Characterization\PROJECT FOLDER\2020 PROJECTS\20.206201008 - KGS - MiHPT &amp; APS - Marietta, GA AFP6\APS\MSTJV\"/>
    </mc:Choice>
  </mc:AlternateContent>
  <xr:revisionPtr revIDLastSave="0" documentId="13_ncr:1_{6896D527-EECB-4504-905F-641E5A01997B}" xr6:coauthVersionLast="45" xr6:coauthVersionMax="45" xr10:uidLastSave="{00000000-0000-0000-0000-000000000000}"/>
  <bookViews>
    <workbookView xWindow="-28920" yWindow="-2535" windowWidth="29040" windowHeight="16440" tabRatio="773" xr2:uid="{00000000-000D-0000-FFFF-FFFF00000000}"/>
  </bookViews>
  <sheets>
    <sheet name="Front" sheetId="139" r:id="rId1"/>
    <sheet name="IK Behavior" sheetId="102" r:id="rId2"/>
    <sheet name="Sample Attempt" sheetId="138" r:id="rId3"/>
    <sheet name="Processed Ik" sheetId="103" r:id="rId4"/>
    <sheet name="Ik Plot" sheetId="109" r:id="rId5"/>
    <sheet name="Sample 1" sheetId="147" r:id="rId6"/>
    <sheet name="Sample 2" sheetId="148" r:id="rId7"/>
    <sheet name="Sample 3" sheetId="149" r:id="rId8"/>
    <sheet name="Sample 4" sheetId="150" r:id="rId9"/>
    <sheet name="Sample 5" sheetId="151" r:id="rId10"/>
    <sheet name="Sample 6" sheetId="152" r:id="rId11"/>
    <sheet name="Sample 7" sheetId="153" r:id="rId12"/>
    <sheet name="Sample 8" sheetId="154" r:id="rId13"/>
    <sheet name="Sample 9" sheetId="143" r:id="rId14"/>
    <sheet name="Sample 10" sheetId="144" r:id="rId15"/>
    <sheet name="Sample 11" sheetId="145" r:id="rId16"/>
    <sheet name="Sample 12" sheetId="146" r:id="rId17"/>
    <sheet name="Sample 13" sheetId="141" r:id="rId18"/>
    <sheet name="Sample 14" sheetId="142" r:id="rId19"/>
    <sheet name="Sample 15" sheetId="52" r:id="rId20"/>
    <sheet name="Sample 16" sheetId="140" r:id="rId21"/>
    <sheet name="Sample 17" sheetId="155" r:id="rId22"/>
    <sheet name="Sample 18" sheetId="156" r:id="rId23"/>
    <sheet name="Sample 19" sheetId="157" r:id="rId24"/>
    <sheet name="Sample 20" sheetId="158" r:id="rId25"/>
    <sheet name="Sample 21" sheetId="159" r:id="rId26"/>
    <sheet name="Sample 22" sheetId="160" r:id="rId27"/>
    <sheet name="Sample 23" sheetId="161" r:id="rId28"/>
    <sheet name="Groundwater Profile Log" sheetId="77" r:id="rId29"/>
    <sheet name="slopes" sheetId="137" r:id="rId30"/>
  </sheets>
  <definedNames>
    <definedName name="_xlnm.Print_Area" localSheetId="1">'IK Behavior'!$B$1:$K$48</definedName>
    <definedName name="_xlnm.Print_Area" localSheetId="5">'Sample 1'!$C$1:$X$39</definedName>
    <definedName name="_xlnm.Print_Area" localSheetId="14">'Sample 10'!$C$1:$X$46</definedName>
    <definedName name="_xlnm.Print_Area" localSheetId="15">'Sample 11'!$C$1:$X$46</definedName>
    <definedName name="_xlnm.Print_Area" localSheetId="16">'Sample 12'!$C$1:$X$46</definedName>
    <definedName name="_xlnm.Print_Area" localSheetId="17">'Sample 13'!$C$1:$X$46</definedName>
    <definedName name="_xlnm.Print_Area" localSheetId="18">'Sample 14'!$C$1:$X$46</definedName>
    <definedName name="_xlnm.Print_Area" localSheetId="19">'Sample 15'!$C$1:$X$46</definedName>
    <definedName name="_xlnm.Print_Area" localSheetId="20">'Sample 16'!$C$1:$X$46</definedName>
    <definedName name="_xlnm.Print_Area" localSheetId="21">'Sample 17'!$C$1:$X$46</definedName>
    <definedName name="_xlnm.Print_Area" localSheetId="22">'Sample 18'!$C$1:$X$46</definedName>
    <definedName name="_xlnm.Print_Area" localSheetId="23">'Sample 19'!$C$1:$X$46</definedName>
    <definedName name="_xlnm.Print_Area" localSheetId="6">'Sample 2'!$C$1:$X$46</definedName>
    <definedName name="_xlnm.Print_Area" localSheetId="24">'Sample 20'!$C$1:$X$46</definedName>
    <definedName name="_xlnm.Print_Area" localSheetId="25">'Sample 21'!$C$1:$X$46</definedName>
    <definedName name="_xlnm.Print_Area" localSheetId="26">'Sample 22'!$C$1:$X$46</definedName>
    <definedName name="_xlnm.Print_Area" localSheetId="27">'Sample 23'!$C$1:$X$46</definedName>
    <definedName name="_xlnm.Print_Area" localSheetId="7">'Sample 3'!$C$1:$X$46</definedName>
    <definedName name="_xlnm.Print_Area" localSheetId="8">'Sample 4'!$C$1:$X$46</definedName>
    <definedName name="_xlnm.Print_Area" localSheetId="9">'Sample 5'!$C$1:$X$46</definedName>
    <definedName name="_xlnm.Print_Area" localSheetId="10">'Sample 6'!$C$1:$X$46</definedName>
    <definedName name="_xlnm.Print_Area" localSheetId="11">'Sample 7'!$C$1:$X$46</definedName>
    <definedName name="_xlnm.Print_Area" localSheetId="12">'Sample 8'!$C$1:$X$46</definedName>
    <definedName name="_xlnm.Print_Area" localSheetId="13">'Sample 9'!$C$1:$X$46</definedName>
    <definedName name="_xlnm.Print_Area" localSheetId="2">'Sample Attempt'!$B$1:$N$49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8" i="161" l="1"/>
  <c r="P7" i="161"/>
  <c r="P6" i="161"/>
  <c r="P5" i="161"/>
  <c r="Q2" i="161"/>
  <c r="P8" i="160"/>
  <c r="P7" i="160"/>
  <c r="P6" i="160"/>
  <c r="P5" i="160"/>
  <c r="Q2" i="160"/>
  <c r="P8" i="159"/>
  <c r="P7" i="159"/>
  <c r="P6" i="159"/>
  <c r="P5" i="159"/>
  <c r="Q2" i="159"/>
  <c r="P8" i="158"/>
  <c r="P7" i="158"/>
  <c r="P6" i="158"/>
  <c r="P5" i="158"/>
  <c r="Q2" i="158"/>
  <c r="P8" i="157"/>
  <c r="P7" i="157"/>
  <c r="P6" i="157"/>
  <c r="P5" i="157"/>
  <c r="Q2" i="157"/>
  <c r="P8" i="156"/>
  <c r="P7" i="156"/>
  <c r="P6" i="156"/>
  <c r="P5" i="156"/>
  <c r="Q2" i="156"/>
  <c r="P8" i="155"/>
  <c r="P7" i="155"/>
  <c r="P6" i="155"/>
  <c r="P5" i="155"/>
  <c r="Q2" i="155"/>
  <c r="P8" i="140"/>
  <c r="P7" i="140"/>
  <c r="P6" i="140"/>
  <c r="P5" i="140"/>
  <c r="Q2" i="140"/>
  <c r="P8" i="52"/>
  <c r="P7" i="52"/>
  <c r="P6" i="52"/>
  <c r="P5" i="52"/>
  <c r="Q2" i="52"/>
  <c r="P8" i="142"/>
  <c r="P7" i="142"/>
  <c r="P6" i="142"/>
  <c r="P5" i="142"/>
  <c r="Q2" i="142"/>
  <c r="P8" i="141"/>
  <c r="P7" i="141"/>
  <c r="P6" i="141"/>
  <c r="P5" i="141"/>
  <c r="Q2" i="141"/>
  <c r="P8" i="146"/>
  <c r="P7" i="146"/>
  <c r="P6" i="146"/>
  <c r="P5" i="146"/>
  <c r="Q2" i="146"/>
  <c r="P8" i="145"/>
  <c r="P7" i="145"/>
  <c r="P6" i="145"/>
  <c r="P5" i="145"/>
  <c r="Q2" i="145"/>
  <c r="P8" i="144"/>
  <c r="P7" i="144"/>
  <c r="P6" i="144"/>
  <c r="P5" i="144"/>
  <c r="Q2" i="144"/>
  <c r="P8" i="143"/>
  <c r="P7" i="143"/>
  <c r="P6" i="143"/>
  <c r="P5" i="143"/>
  <c r="Q2" i="143"/>
  <c r="P8" i="154"/>
  <c r="P7" i="154"/>
  <c r="P6" i="154"/>
  <c r="P5" i="154"/>
  <c r="Q2" i="154"/>
  <c r="P8" i="153"/>
  <c r="P7" i="153"/>
  <c r="P6" i="153"/>
  <c r="P5" i="153"/>
  <c r="Q2" i="153"/>
  <c r="P8" i="152"/>
  <c r="P7" i="152"/>
  <c r="P6" i="152"/>
  <c r="P5" i="152"/>
  <c r="Q2" i="152"/>
  <c r="P8" i="151"/>
  <c r="P7" i="151"/>
  <c r="P6" i="151"/>
  <c r="P5" i="151"/>
  <c r="Q2" i="151"/>
  <c r="P8" i="150"/>
  <c r="P7" i="150"/>
  <c r="P6" i="150"/>
  <c r="P5" i="150"/>
  <c r="Q2" i="150"/>
  <c r="P8" i="149"/>
  <c r="P7" i="149"/>
  <c r="P6" i="149"/>
  <c r="P5" i="149"/>
  <c r="Q2" i="149"/>
  <c r="P8" i="148"/>
  <c r="P7" i="148"/>
  <c r="P6" i="148"/>
  <c r="P5" i="148"/>
  <c r="Q2" i="148"/>
  <c r="P5" i="147"/>
  <c r="P8" i="147"/>
  <c r="P7" i="147"/>
  <c r="P6" i="147"/>
  <c r="Q2" i="147"/>
  <c r="K17" i="102" l="1"/>
  <c r="K18" i="102"/>
  <c r="K19" i="102"/>
  <c r="K20" i="102"/>
  <c r="K21" i="102"/>
  <c r="K22" i="102"/>
  <c r="K23" i="102"/>
  <c r="K24" i="102"/>
  <c r="K25" i="102"/>
  <c r="K26" i="102"/>
  <c r="K27" i="102"/>
  <c r="K28" i="102"/>
  <c r="K29" i="102"/>
  <c r="K30" i="102"/>
  <c r="K31" i="102"/>
  <c r="K32" i="102"/>
  <c r="K33" i="102"/>
  <c r="K34" i="102"/>
  <c r="K35" i="102"/>
  <c r="K36" i="102"/>
  <c r="K37" i="102"/>
  <c r="K38" i="102"/>
  <c r="K39" i="102"/>
  <c r="K40" i="102"/>
  <c r="K41" i="102"/>
  <c r="K42" i="102"/>
  <c r="K43" i="102"/>
  <c r="K44" i="102"/>
  <c r="K45" i="102"/>
  <c r="K16" i="102"/>
  <c r="G17" i="138" l="1"/>
  <c r="G18" i="138"/>
  <c r="G19" i="138"/>
  <c r="G20" i="138"/>
  <c r="G21" i="138"/>
  <c r="G22" i="138"/>
  <c r="G23" i="138"/>
  <c r="G24" i="138"/>
  <c r="G25" i="138"/>
  <c r="G26" i="138"/>
  <c r="G27" i="138"/>
  <c r="G28" i="138"/>
  <c r="G29" i="138"/>
  <c r="G30" i="138"/>
  <c r="G31" i="138"/>
  <c r="G32" i="138"/>
  <c r="G33" i="138"/>
  <c r="G34" i="138"/>
  <c r="G35" i="138"/>
  <c r="G36" i="138"/>
  <c r="G37" i="138"/>
  <c r="G38" i="138"/>
  <c r="G39" i="138"/>
  <c r="G40" i="138"/>
  <c r="G41" i="138"/>
  <c r="G42" i="138"/>
  <c r="G43" i="138"/>
  <c r="G44" i="138"/>
  <c r="G45" i="138"/>
  <c r="G46" i="138"/>
  <c r="G16" i="138"/>
  <c r="E16" i="102"/>
  <c r="E17" i="102" l="1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K10" i="102" l="1"/>
  <c r="K9" i="102"/>
  <c r="K8" i="102"/>
  <c r="C6" i="139" l="1"/>
  <c r="D38" i="161"/>
  <c r="AA36" i="161"/>
  <c r="S36" i="161"/>
  <c r="Q36" i="161"/>
  <c r="N36" i="161"/>
  <c r="M36" i="161"/>
  <c r="K36" i="161"/>
  <c r="I36" i="161"/>
  <c r="A36" i="161"/>
  <c r="AA35" i="161"/>
  <c r="S35" i="161"/>
  <c r="Q35" i="161"/>
  <c r="N35" i="161"/>
  <c r="O36" i="161" s="1"/>
  <c r="M35" i="161"/>
  <c r="K35" i="161"/>
  <c r="I35" i="161"/>
  <c r="A35" i="161"/>
  <c r="AA34" i="161"/>
  <c r="S34" i="161"/>
  <c r="Q34" i="161"/>
  <c r="O34" i="161"/>
  <c r="N34" i="161"/>
  <c r="O35" i="161" s="1"/>
  <c r="M34" i="161"/>
  <c r="K34" i="161"/>
  <c r="I34" i="161"/>
  <c r="A34" i="161"/>
  <c r="AA33" i="161"/>
  <c r="S33" i="161"/>
  <c r="Q33" i="161"/>
  <c r="N33" i="161"/>
  <c r="M33" i="161"/>
  <c r="K33" i="161"/>
  <c r="I33" i="161"/>
  <c r="A33" i="161"/>
  <c r="AA32" i="161"/>
  <c r="S32" i="161"/>
  <c r="Q32" i="161"/>
  <c r="N32" i="161"/>
  <c r="O33" i="161" s="1"/>
  <c r="M32" i="161"/>
  <c r="K32" i="161"/>
  <c r="I32" i="161"/>
  <c r="A32" i="161"/>
  <c r="AA31" i="161"/>
  <c r="S31" i="161"/>
  <c r="Q31" i="161"/>
  <c r="N31" i="161"/>
  <c r="O32" i="161" s="1"/>
  <c r="M31" i="161"/>
  <c r="K31" i="161"/>
  <c r="I31" i="161"/>
  <c r="A31" i="161"/>
  <c r="AA30" i="161"/>
  <c r="S30" i="161"/>
  <c r="Q30" i="161"/>
  <c r="N30" i="161"/>
  <c r="O31" i="161" s="1"/>
  <c r="M30" i="161"/>
  <c r="K30" i="161"/>
  <c r="I30" i="161"/>
  <c r="A30" i="161"/>
  <c r="AA29" i="161"/>
  <c r="S29" i="161"/>
  <c r="Q29" i="161"/>
  <c r="N29" i="161"/>
  <c r="O30" i="161" s="1"/>
  <c r="M29" i="161"/>
  <c r="K29" i="161"/>
  <c r="I29" i="161"/>
  <c r="A29" i="161"/>
  <c r="AA28" i="161"/>
  <c r="S28" i="161"/>
  <c r="Q28" i="161"/>
  <c r="N28" i="161"/>
  <c r="O29" i="161" s="1"/>
  <c r="M28" i="161"/>
  <c r="K28" i="161"/>
  <c r="I28" i="161"/>
  <c r="A28" i="161"/>
  <c r="AA27" i="161"/>
  <c r="S27" i="161"/>
  <c r="Q27" i="161"/>
  <c r="N27" i="161"/>
  <c r="O28" i="161" s="1"/>
  <c r="M27" i="161"/>
  <c r="K27" i="161"/>
  <c r="I27" i="161"/>
  <c r="A27" i="161"/>
  <c r="AA26" i="161"/>
  <c r="S26" i="161"/>
  <c r="Q26" i="161"/>
  <c r="N26" i="161"/>
  <c r="O27" i="161" s="1"/>
  <c r="M26" i="161"/>
  <c r="K26" i="161"/>
  <c r="I26" i="161"/>
  <c r="A26" i="161"/>
  <c r="AA25" i="161"/>
  <c r="S25" i="161"/>
  <c r="Q25" i="161"/>
  <c r="N25" i="161"/>
  <c r="O26" i="161" s="1"/>
  <c r="M25" i="161"/>
  <c r="K25" i="161"/>
  <c r="I25" i="161"/>
  <c r="A25" i="161"/>
  <c r="AA24" i="161"/>
  <c r="S24" i="161"/>
  <c r="Q24" i="161"/>
  <c r="N24" i="161"/>
  <c r="O25" i="161" s="1"/>
  <c r="M24" i="161"/>
  <c r="K24" i="161"/>
  <c r="I24" i="161"/>
  <c r="A24" i="161"/>
  <c r="AA23" i="161"/>
  <c r="S23" i="161"/>
  <c r="Q23" i="161"/>
  <c r="N23" i="161"/>
  <c r="O24" i="161" s="1"/>
  <c r="M23" i="161"/>
  <c r="K23" i="161"/>
  <c r="I23" i="161"/>
  <c r="A23" i="161"/>
  <c r="AA22" i="161"/>
  <c r="S22" i="161"/>
  <c r="Q22" i="161"/>
  <c r="N22" i="161"/>
  <c r="O23" i="161" s="1"/>
  <c r="M22" i="161"/>
  <c r="K22" i="161"/>
  <c r="I22" i="161"/>
  <c r="A22" i="161"/>
  <c r="AA21" i="161"/>
  <c r="S21" i="161"/>
  <c r="Q21" i="161"/>
  <c r="N21" i="161"/>
  <c r="O22" i="161" s="1"/>
  <c r="M21" i="161"/>
  <c r="K21" i="161"/>
  <c r="I21" i="161"/>
  <c r="A21" i="161"/>
  <c r="AA20" i="161"/>
  <c r="S20" i="161"/>
  <c r="Q20" i="161"/>
  <c r="N20" i="161"/>
  <c r="O21" i="161" s="1"/>
  <c r="M20" i="161"/>
  <c r="K20" i="161"/>
  <c r="I20" i="161"/>
  <c r="A20" i="161"/>
  <c r="AA19" i="161"/>
  <c r="S19" i="161"/>
  <c r="Q19" i="161"/>
  <c r="N19" i="161"/>
  <c r="O20" i="161" s="1"/>
  <c r="M19" i="161"/>
  <c r="K19" i="161"/>
  <c r="I19" i="161"/>
  <c r="A19" i="161"/>
  <c r="AA18" i="161"/>
  <c r="S18" i="161"/>
  <c r="Q18" i="161"/>
  <c r="N18" i="161"/>
  <c r="O19" i="161" s="1"/>
  <c r="M18" i="161"/>
  <c r="K18" i="161"/>
  <c r="I18" i="161"/>
  <c r="A18" i="161"/>
  <c r="AA17" i="161"/>
  <c r="S17" i="161"/>
  <c r="Q17" i="161"/>
  <c r="N17" i="161"/>
  <c r="O18" i="161" s="1"/>
  <c r="M17" i="161"/>
  <c r="K17" i="161"/>
  <c r="I17" i="161"/>
  <c r="A17" i="161"/>
  <c r="AA16" i="161"/>
  <c r="S16" i="161"/>
  <c r="Q16" i="161"/>
  <c r="N16" i="161"/>
  <c r="O17" i="161" s="1"/>
  <c r="M16" i="161"/>
  <c r="K16" i="161"/>
  <c r="I16" i="161"/>
  <c r="A16" i="161"/>
  <c r="AA15" i="161"/>
  <c r="S15" i="161"/>
  <c r="Q15" i="161"/>
  <c r="O15" i="161"/>
  <c r="N15" i="161"/>
  <c r="O16" i="161" s="1"/>
  <c r="M15" i="161"/>
  <c r="K15" i="161"/>
  <c r="I15" i="161"/>
  <c r="A15" i="161"/>
  <c r="AA14" i="161"/>
  <c r="S14" i="161"/>
  <c r="Q14" i="161"/>
  <c r="M14" i="161"/>
  <c r="K14" i="161"/>
  <c r="I14" i="161"/>
  <c r="A14" i="161"/>
  <c r="K8" i="161"/>
  <c r="K7" i="161"/>
  <c r="E7" i="161"/>
  <c r="K6" i="161"/>
  <c r="E6" i="161"/>
  <c r="K5" i="161"/>
  <c r="E5" i="161"/>
  <c r="E2" i="161"/>
  <c r="D38" i="160"/>
  <c r="AA36" i="160"/>
  <c r="S36" i="160"/>
  <c r="Q36" i="160"/>
  <c r="N36" i="160"/>
  <c r="M36" i="160"/>
  <c r="K36" i="160"/>
  <c r="I36" i="160"/>
  <c r="A36" i="160"/>
  <c r="AA35" i="160"/>
  <c r="S35" i="160"/>
  <c r="Q35" i="160"/>
  <c r="N35" i="160"/>
  <c r="O36" i="160" s="1"/>
  <c r="M35" i="160"/>
  <c r="K35" i="160"/>
  <c r="I35" i="160"/>
  <c r="A35" i="160"/>
  <c r="AA34" i="160"/>
  <c r="S34" i="160"/>
  <c r="Q34" i="160"/>
  <c r="N34" i="160"/>
  <c r="O35" i="160" s="1"/>
  <c r="M34" i="160"/>
  <c r="K34" i="160"/>
  <c r="I34" i="160"/>
  <c r="A34" i="160"/>
  <c r="AA33" i="160"/>
  <c r="S33" i="160"/>
  <c r="Q33" i="160"/>
  <c r="N33" i="160"/>
  <c r="O34" i="160" s="1"/>
  <c r="M33" i="160"/>
  <c r="K33" i="160"/>
  <c r="I33" i="160"/>
  <c r="A33" i="160"/>
  <c r="AA32" i="160"/>
  <c r="S32" i="160"/>
  <c r="Q32" i="160"/>
  <c r="N32" i="160"/>
  <c r="O33" i="160" s="1"/>
  <c r="M32" i="160"/>
  <c r="K32" i="160"/>
  <c r="I32" i="160"/>
  <c r="A32" i="160"/>
  <c r="AA31" i="160"/>
  <c r="S31" i="160"/>
  <c r="Q31" i="160"/>
  <c r="N31" i="160"/>
  <c r="O32" i="160" s="1"/>
  <c r="M31" i="160"/>
  <c r="K31" i="160"/>
  <c r="I31" i="160"/>
  <c r="A31" i="160"/>
  <c r="AA30" i="160"/>
  <c r="S30" i="160"/>
  <c r="Q30" i="160"/>
  <c r="N30" i="160"/>
  <c r="O31" i="160" s="1"/>
  <c r="M30" i="160"/>
  <c r="K30" i="160"/>
  <c r="I30" i="160"/>
  <c r="A30" i="160"/>
  <c r="AA29" i="160"/>
  <c r="S29" i="160"/>
  <c r="Q29" i="160"/>
  <c r="N29" i="160"/>
  <c r="O30" i="160" s="1"/>
  <c r="M29" i="160"/>
  <c r="K29" i="160"/>
  <c r="I29" i="160"/>
  <c r="A29" i="160"/>
  <c r="AA28" i="160"/>
  <c r="S28" i="160"/>
  <c r="Q28" i="160"/>
  <c r="N28" i="160"/>
  <c r="O29" i="160" s="1"/>
  <c r="M28" i="160"/>
  <c r="K28" i="160"/>
  <c r="I28" i="160"/>
  <c r="A28" i="160"/>
  <c r="AA27" i="160"/>
  <c r="S27" i="160"/>
  <c r="Q27" i="160"/>
  <c r="N27" i="160"/>
  <c r="O28" i="160" s="1"/>
  <c r="M27" i="160"/>
  <c r="K27" i="160"/>
  <c r="I27" i="160"/>
  <c r="A27" i="160"/>
  <c r="AA26" i="160"/>
  <c r="S26" i="160"/>
  <c r="Q26" i="160"/>
  <c r="O26" i="160"/>
  <c r="N26" i="160"/>
  <c r="O27" i="160" s="1"/>
  <c r="M26" i="160"/>
  <c r="K26" i="160"/>
  <c r="I26" i="160"/>
  <c r="A26" i="160"/>
  <c r="AA25" i="160"/>
  <c r="S25" i="160"/>
  <c r="Q25" i="160"/>
  <c r="O25" i="160"/>
  <c r="N25" i="160"/>
  <c r="M25" i="160"/>
  <c r="K25" i="160"/>
  <c r="I25" i="160"/>
  <c r="A25" i="160"/>
  <c r="AA24" i="160"/>
  <c r="S24" i="160"/>
  <c r="Q24" i="160"/>
  <c r="N24" i="160"/>
  <c r="M24" i="160"/>
  <c r="K24" i="160"/>
  <c r="I24" i="160"/>
  <c r="A24" i="160"/>
  <c r="AA23" i="160"/>
  <c r="S23" i="160"/>
  <c r="Q23" i="160"/>
  <c r="N23" i="160"/>
  <c r="O24" i="160" s="1"/>
  <c r="M23" i="160"/>
  <c r="K23" i="160"/>
  <c r="I23" i="160"/>
  <c r="A23" i="160"/>
  <c r="AA22" i="160"/>
  <c r="S22" i="160"/>
  <c r="Q22" i="160"/>
  <c r="N22" i="160"/>
  <c r="O23" i="160" s="1"/>
  <c r="M22" i="160"/>
  <c r="K22" i="160"/>
  <c r="I22" i="160"/>
  <c r="A22" i="160"/>
  <c r="AA21" i="160"/>
  <c r="S21" i="160"/>
  <c r="Q21" i="160"/>
  <c r="N21" i="160"/>
  <c r="O22" i="160" s="1"/>
  <c r="M21" i="160"/>
  <c r="K21" i="160"/>
  <c r="I21" i="160"/>
  <c r="A21" i="160"/>
  <c r="AA20" i="160"/>
  <c r="S20" i="160"/>
  <c r="Q20" i="160"/>
  <c r="N20" i="160"/>
  <c r="O21" i="160" s="1"/>
  <c r="M20" i="160"/>
  <c r="K20" i="160"/>
  <c r="I20" i="160"/>
  <c r="A20" i="160"/>
  <c r="AA19" i="160"/>
  <c r="S19" i="160"/>
  <c r="Q19" i="160"/>
  <c r="N19" i="160"/>
  <c r="O20" i="160" s="1"/>
  <c r="M19" i="160"/>
  <c r="K19" i="160"/>
  <c r="I19" i="160"/>
  <c r="A19" i="160"/>
  <c r="AA18" i="160"/>
  <c r="S18" i="160"/>
  <c r="Q18" i="160"/>
  <c r="N18" i="160"/>
  <c r="O19" i="160" s="1"/>
  <c r="M18" i="160"/>
  <c r="K18" i="160"/>
  <c r="I18" i="160"/>
  <c r="A18" i="160"/>
  <c r="AA17" i="160"/>
  <c r="S17" i="160"/>
  <c r="Q17" i="160"/>
  <c r="N17" i="160"/>
  <c r="O18" i="160" s="1"/>
  <c r="M17" i="160"/>
  <c r="K17" i="160"/>
  <c r="I17" i="160"/>
  <c r="A17" i="160"/>
  <c r="AA16" i="160"/>
  <c r="S16" i="160"/>
  <c r="Q16" i="160"/>
  <c r="N16" i="160"/>
  <c r="O17" i="160" s="1"/>
  <c r="M16" i="160"/>
  <c r="K16" i="160"/>
  <c r="I16" i="160"/>
  <c r="A16" i="160"/>
  <c r="AA15" i="160"/>
  <c r="S15" i="160"/>
  <c r="Q15" i="160"/>
  <c r="O15" i="160"/>
  <c r="N15" i="160"/>
  <c r="O16" i="160" s="1"/>
  <c r="M15" i="160"/>
  <c r="K15" i="160"/>
  <c r="I15" i="160"/>
  <c r="A15" i="160"/>
  <c r="AA14" i="160"/>
  <c r="S14" i="160"/>
  <c r="Q14" i="160"/>
  <c r="M14" i="160"/>
  <c r="K14" i="160"/>
  <c r="I14" i="160"/>
  <c r="A14" i="160"/>
  <c r="K8" i="160"/>
  <c r="K7" i="160"/>
  <c r="E7" i="160"/>
  <c r="K6" i="160"/>
  <c r="E6" i="160"/>
  <c r="K5" i="160"/>
  <c r="E5" i="160"/>
  <c r="E2" i="160"/>
  <c r="D38" i="159"/>
  <c r="AA36" i="159"/>
  <c r="S36" i="159"/>
  <c r="Q36" i="159"/>
  <c r="N36" i="159"/>
  <c r="M36" i="159"/>
  <c r="K36" i="159"/>
  <c r="I36" i="159"/>
  <c r="A36" i="159"/>
  <c r="AA35" i="159"/>
  <c r="S35" i="159"/>
  <c r="Q35" i="159"/>
  <c r="N35" i="159"/>
  <c r="O36" i="159" s="1"/>
  <c r="M35" i="159"/>
  <c r="K35" i="159"/>
  <c r="I35" i="159"/>
  <c r="A35" i="159"/>
  <c r="AA34" i="159"/>
  <c r="S34" i="159"/>
  <c r="Q34" i="159"/>
  <c r="O34" i="159"/>
  <c r="N34" i="159"/>
  <c r="O35" i="159" s="1"/>
  <c r="M34" i="159"/>
  <c r="K34" i="159"/>
  <c r="I34" i="159"/>
  <c r="A34" i="159"/>
  <c r="AA33" i="159"/>
  <c r="S33" i="159"/>
  <c r="Q33" i="159"/>
  <c r="N33" i="159"/>
  <c r="M33" i="159"/>
  <c r="K33" i="159"/>
  <c r="I33" i="159"/>
  <c r="A33" i="159"/>
  <c r="AA32" i="159"/>
  <c r="S32" i="159"/>
  <c r="Q32" i="159"/>
  <c r="N32" i="159"/>
  <c r="O33" i="159" s="1"/>
  <c r="M32" i="159"/>
  <c r="K32" i="159"/>
  <c r="I32" i="159"/>
  <c r="A32" i="159"/>
  <c r="AA31" i="159"/>
  <c r="S31" i="159"/>
  <c r="Q31" i="159"/>
  <c r="N31" i="159"/>
  <c r="O32" i="159" s="1"/>
  <c r="M31" i="159"/>
  <c r="K31" i="159"/>
  <c r="I31" i="159"/>
  <c r="A31" i="159"/>
  <c r="AA30" i="159"/>
  <c r="S30" i="159"/>
  <c r="Q30" i="159"/>
  <c r="N30" i="159"/>
  <c r="O31" i="159" s="1"/>
  <c r="M30" i="159"/>
  <c r="K30" i="159"/>
  <c r="I30" i="159"/>
  <c r="A30" i="159"/>
  <c r="AA29" i="159"/>
  <c r="S29" i="159"/>
  <c r="Q29" i="159"/>
  <c r="N29" i="159"/>
  <c r="O30" i="159" s="1"/>
  <c r="M29" i="159"/>
  <c r="K29" i="159"/>
  <c r="I29" i="159"/>
  <c r="A29" i="159"/>
  <c r="AA28" i="159"/>
  <c r="S28" i="159"/>
  <c r="Q28" i="159"/>
  <c r="N28" i="159"/>
  <c r="O29" i="159" s="1"/>
  <c r="M28" i="159"/>
  <c r="K28" i="159"/>
  <c r="I28" i="159"/>
  <c r="A28" i="159"/>
  <c r="AA27" i="159"/>
  <c r="S27" i="159"/>
  <c r="Q27" i="159"/>
  <c r="N27" i="159"/>
  <c r="O28" i="159" s="1"/>
  <c r="M27" i="159"/>
  <c r="K27" i="159"/>
  <c r="I27" i="159"/>
  <c r="A27" i="159"/>
  <c r="AA26" i="159"/>
  <c r="S26" i="159"/>
  <c r="Q26" i="159"/>
  <c r="N26" i="159"/>
  <c r="O27" i="159" s="1"/>
  <c r="M26" i="159"/>
  <c r="K26" i="159"/>
  <c r="I26" i="159"/>
  <c r="A26" i="159"/>
  <c r="AA25" i="159"/>
  <c r="S25" i="159"/>
  <c r="Q25" i="159"/>
  <c r="N25" i="159"/>
  <c r="O26" i="159" s="1"/>
  <c r="M25" i="159"/>
  <c r="K25" i="159"/>
  <c r="I25" i="159"/>
  <c r="A25" i="159"/>
  <c r="AA24" i="159"/>
  <c r="S24" i="159"/>
  <c r="Q24" i="159"/>
  <c r="N24" i="159"/>
  <c r="O25" i="159" s="1"/>
  <c r="M24" i="159"/>
  <c r="K24" i="159"/>
  <c r="I24" i="159"/>
  <c r="A24" i="159"/>
  <c r="AA23" i="159"/>
  <c r="S23" i="159"/>
  <c r="Q23" i="159"/>
  <c r="N23" i="159"/>
  <c r="O24" i="159" s="1"/>
  <c r="M23" i="159"/>
  <c r="K23" i="159"/>
  <c r="I23" i="159"/>
  <c r="A23" i="159"/>
  <c r="AA22" i="159"/>
  <c r="S22" i="159"/>
  <c r="Q22" i="159"/>
  <c r="N22" i="159"/>
  <c r="O23" i="159" s="1"/>
  <c r="M22" i="159"/>
  <c r="K22" i="159"/>
  <c r="I22" i="159"/>
  <c r="A22" i="159"/>
  <c r="AA21" i="159"/>
  <c r="S21" i="159"/>
  <c r="Q21" i="159"/>
  <c r="O21" i="159"/>
  <c r="N21" i="159"/>
  <c r="O22" i="159" s="1"/>
  <c r="M21" i="159"/>
  <c r="K21" i="159"/>
  <c r="I21" i="159"/>
  <c r="A21" i="159"/>
  <c r="AA20" i="159"/>
  <c r="S20" i="159"/>
  <c r="Q20" i="159"/>
  <c r="N20" i="159"/>
  <c r="M20" i="159"/>
  <c r="K20" i="159"/>
  <c r="I20" i="159"/>
  <c r="A20" i="159"/>
  <c r="AA19" i="159"/>
  <c r="S19" i="159"/>
  <c r="Q19" i="159"/>
  <c r="N19" i="159"/>
  <c r="O20" i="159" s="1"/>
  <c r="M19" i="159"/>
  <c r="K19" i="159"/>
  <c r="I19" i="159"/>
  <c r="A19" i="159"/>
  <c r="AA18" i="159"/>
  <c r="S18" i="159"/>
  <c r="Q18" i="159"/>
  <c r="N18" i="159"/>
  <c r="O19" i="159" s="1"/>
  <c r="M18" i="159"/>
  <c r="K18" i="159"/>
  <c r="I18" i="159"/>
  <c r="A18" i="159"/>
  <c r="AA17" i="159"/>
  <c r="S17" i="159"/>
  <c r="Q17" i="159"/>
  <c r="N17" i="159"/>
  <c r="O18" i="159" s="1"/>
  <c r="M17" i="159"/>
  <c r="K17" i="159"/>
  <c r="I17" i="159"/>
  <c r="A17" i="159"/>
  <c r="AA16" i="159"/>
  <c r="S16" i="159"/>
  <c r="Q16" i="159"/>
  <c r="N16" i="159"/>
  <c r="O17" i="159" s="1"/>
  <c r="M16" i="159"/>
  <c r="K16" i="159"/>
  <c r="I16" i="159"/>
  <c r="A16" i="159"/>
  <c r="AA15" i="159"/>
  <c r="S15" i="159"/>
  <c r="Q15" i="159"/>
  <c r="O15" i="159"/>
  <c r="N15" i="159"/>
  <c r="O16" i="159" s="1"/>
  <c r="M15" i="159"/>
  <c r="K15" i="159"/>
  <c r="I15" i="159"/>
  <c r="A15" i="159"/>
  <c r="AA14" i="159"/>
  <c r="S14" i="159"/>
  <c r="Q14" i="159"/>
  <c r="M14" i="159"/>
  <c r="K14" i="159"/>
  <c r="I14" i="159"/>
  <c r="A14" i="159"/>
  <c r="K8" i="159"/>
  <c r="K7" i="159"/>
  <c r="E7" i="159"/>
  <c r="K6" i="159"/>
  <c r="E6" i="159"/>
  <c r="K5" i="159"/>
  <c r="E5" i="159"/>
  <c r="E2" i="159"/>
  <c r="D38" i="158"/>
  <c r="AA36" i="158"/>
  <c r="S36" i="158"/>
  <c r="Q36" i="158"/>
  <c r="N36" i="158"/>
  <c r="M36" i="158"/>
  <c r="K36" i="158"/>
  <c r="I36" i="158"/>
  <c r="A36" i="158"/>
  <c r="AA35" i="158"/>
  <c r="S35" i="158"/>
  <c r="Q35" i="158"/>
  <c r="N35" i="158"/>
  <c r="O36" i="158" s="1"/>
  <c r="M35" i="158"/>
  <c r="K35" i="158"/>
  <c r="I35" i="158"/>
  <c r="A35" i="158"/>
  <c r="AA34" i="158"/>
  <c r="S34" i="158"/>
  <c r="Q34" i="158"/>
  <c r="N34" i="158"/>
  <c r="O35" i="158" s="1"/>
  <c r="M34" i="158"/>
  <c r="K34" i="158"/>
  <c r="I34" i="158"/>
  <c r="A34" i="158"/>
  <c r="AA33" i="158"/>
  <c r="S33" i="158"/>
  <c r="Q33" i="158"/>
  <c r="N33" i="158"/>
  <c r="O34" i="158" s="1"/>
  <c r="M33" i="158"/>
  <c r="K33" i="158"/>
  <c r="I33" i="158"/>
  <c r="A33" i="158"/>
  <c r="AA32" i="158"/>
  <c r="S32" i="158"/>
  <c r="Q32" i="158"/>
  <c r="N32" i="158"/>
  <c r="O33" i="158" s="1"/>
  <c r="M32" i="158"/>
  <c r="K32" i="158"/>
  <c r="I32" i="158"/>
  <c r="A32" i="158"/>
  <c r="AA31" i="158"/>
  <c r="S31" i="158"/>
  <c r="Q31" i="158"/>
  <c r="N31" i="158"/>
  <c r="O32" i="158" s="1"/>
  <c r="M31" i="158"/>
  <c r="K31" i="158"/>
  <c r="I31" i="158"/>
  <c r="A31" i="158"/>
  <c r="AA30" i="158"/>
  <c r="S30" i="158"/>
  <c r="Q30" i="158"/>
  <c r="O30" i="158"/>
  <c r="N30" i="158"/>
  <c r="O31" i="158" s="1"/>
  <c r="M30" i="158"/>
  <c r="K30" i="158"/>
  <c r="I30" i="158"/>
  <c r="A30" i="158"/>
  <c r="AA29" i="158"/>
  <c r="S29" i="158"/>
  <c r="Q29" i="158"/>
  <c r="O29" i="158"/>
  <c r="N29" i="158"/>
  <c r="M29" i="158"/>
  <c r="K29" i="158"/>
  <c r="I29" i="158"/>
  <c r="A29" i="158"/>
  <c r="AA28" i="158"/>
  <c r="S28" i="158"/>
  <c r="Q28" i="158"/>
  <c r="N28" i="158"/>
  <c r="M28" i="158"/>
  <c r="K28" i="158"/>
  <c r="I28" i="158"/>
  <c r="A28" i="158"/>
  <c r="AA27" i="158"/>
  <c r="S27" i="158"/>
  <c r="Q27" i="158"/>
  <c r="N27" i="158"/>
  <c r="O28" i="158" s="1"/>
  <c r="M27" i="158"/>
  <c r="K27" i="158"/>
  <c r="I27" i="158"/>
  <c r="A27" i="158"/>
  <c r="AA26" i="158"/>
  <c r="S26" i="158"/>
  <c r="Q26" i="158"/>
  <c r="N26" i="158"/>
  <c r="O27" i="158" s="1"/>
  <c r="M26" i="158"/>
  <c r="K26" i="158"/>
  <c r="I26" i="158"/>
  <c r="A26" i="158"/>
  <c r="AA25" i="158"/>
  <c r="S25" i="158"/>
  <c r="Q25" i="158"/>
  <c r="N25" i="158"/>
  <c r="O26" i="158" s="1"/>
  <c r="M25" i="158"/>
  <c r="K25" i="158"/>
  <c r="I25" i="158"/>
  <c r="A25" i="158"/>
  <c r="AA24" i="158"/>
  <c r="S24" i="158"/>
  <c r="Q24" i="158"/>
  <c r="N24" i="158"/>
  <c r="O25" i="158" s="1"/>
  <c r="M24" i="158"/>
  <c r="K24" i="158"/>
  <c r="I24" i="158"/>
  <c r="A24" i="158"/>
  <c r="AA23" i="158"/>
  <c r="S23" i="158"/>
  <c r="Q23" i="158"/>
  <c r="N23" i="158"/>
  <c r="O24" i="158" s="1"/>
  <c r="M23" i="158"/>
  <c r="K23" i="158"/>
  <c r="I23" i="158"/>
  <c r="A23" i="158"/>
  <c r="AA22" i="158"/>
  <c r="S22" i="158"/>
  <c r="Q22" i="158"/>
  <c r="N22" i="158"/>
  <c r="O23" i="158" s="1"/>
  <c r="M22" i="158"/>
  <c r="K22" i="158"/>
  <c r="I22" i="158"/>
  <c r="A22" i="158"/>
  <c r="AA21" i="158"/>
  <c r="S21" i="158"/>
  <c r="Q21" i="158"/>
  <c r="N21" i="158"/>
  <c r="O22" i="158" s="1"/>
  <c r="M21" i="158"/>
  <c r="K21" i="158"/>
  <c r="I21" i="158"/>
  <c r="A21" i="158"/>
  <c r="AA20" i="158"/>
  <c r="S20" i="158"/>
  <c r="Q20" i="158"/>
  <c r="N20" i="158"/>
  <c r="O21" i="158" s="1"/>
  <c r="M20" i="158"/>
  <c r="K20" i="158"/>
  <c r="I20" i="158"/>
  <c r="A20" i="158"/>
  <c r="AA19" i="158"/>
  <c r="S19" i="158"/>
  <c r="Q19" i="158"/>
  <c r="N19" i="158"/>
  <c r="O20" i="158" s="1"/>
  <c r="M19" i="158"/>
  <c r="K19" i="158"/>
  <c r="I19" i="158"/>
  <c r="A19" i="158"/>
  <c r="AA18" i="158"/>
  <c r="S18" i="158"/>
  <c r="Q18" i="158"/>
  <c r="N18" i="158"/>
  <c r="O19" i="158" s="1"/>
  <c r="M18" i="158"/>
  <c r="K18" i="158"/>
  <c r="I18" i="158"/>
  <c r="A18" i="158"/>
  <c r="AA17" i="158"/>
  <c r="S17" i="158"/>
  <c r="Q17" i="158"/>
  <c r="N17" i="158"/>
  <c r="O18" i="158" s="1"/>
  <c r="M17" i="158"/>
  <c r="K17" i="158"/>
  <c r="I17" i="158"/>
  <c r="A17" i="158"/>
  <c r="AA16" i="158"/>
  <c r="S16" i="158"/>
  <c r="Q16" i="158"/>
  <c r="N16" i="158"/>
  <c r="O17" i="158" s="1"/>
  <c r="M16" i="158"/>
  <c r="K16" i="158"/>
  <c r="I16" i="158"/>
  <c r="A16" i="158"/>
  <c r="AA15" i="158"/>
  <c r="S15" i="158"/>
  <c r="Q15" i="158"/>
  <c r="O15" i="158"/>
  <c r="N15" i="158"/>
  <c r="O16" i="158" s="1"/>
  <c r="M15" i="158"/>
  <c r="K15" i="158"/>
  <c r="I15" i="158"/>
  <c r="A15" i="158"/>
  <c r="AA14" i="158"/>
  <c r="S14" i="158"/>
  <c r="Q14" i="158"/>
  <c r="M14" i="158"/>
  <c r="K14" i="158"/>
  <c r="I14" i="158"/>
  <c r="A14" i="158"/>
  <c r="K8" i="158"/>
  <c r="K7" i="158"/>
  <c r="E7" i="158"/>
  <c r="K6" i="158"/>
  <c r="E6" i="158"/>
  <c r="K5" i="158"/>
  <c r="E5" i="158"/>
  <c r="E2" i="158"/>
  <c r="D38" i="157"/>
  <c r="AA36" i="157"/>
  <c r="S36" i="157"/>
  <c r="Q36" i="157"/>
  <c r="N36" i="157"/>
  <c r="M36" i="157"/>
  <c r="K36" i="157"/>
  <c r="I36" i="157"/>
  <c r="A36" i="157"/>
  <c r="AA35" i="157"/>
  <c r="S35" i="157"/>
  <c r="Q35" i="157"/>
  <c r="N35" i="157"/>
  <c r="O36" i="157" s="1"/>
  <c r="M35" i="157"/>
  <c r="K35" i="157"/>
  <c r="I35" i="157"/>
  <c r="A35" i="157"/>
  <c r="AA34" i="157"/>
  <c r="S34" i="157"/>
  <c r="Q34" i="157"/>
  <c r="O34" i="157"/>
  <c r="N34" i="157"/>
  <c r="O35" i="157" s="1"/>
  <c r="M34" i="157"/>
  <c r="K34" i="157"/>
  <c r="I34" i="157"/>
  <c r="A34" i="157"/>
  <c r="AA33" i="157"/>
  <c r="S33" i="157"/>
  <c r="Q33" i="157"/>
  <c r="N33" i="157"/>
  <c r="M33" i="157"/>
  <c r="K33" i="157"/>
  <c r="I33" i="157"/>
  <c r="A33" i="157"/>
  <c r="AA32" i="157"/>
  <c r="S32" i="157"/>
  <c r="Q32" i="157"/>
  <c r="N32" i="157"/>
  <c r="O33" i="157" s="1"/>
  <c r="M32" i="157"/>
  <c r="K32" i="157"/>
  <c r="I32" i="157"/>
  <c r="A32" i="157"/>
  <c r="AA31" i="157"/>
  <c r="S31" i="157"/>
  <c r="Q31" i="157"/>
  <c r="N31" i="157"/>
  <c r="O32" i="157" s="1"/>
  <c r="M31" i="157"/>
  <c r="K31" i="157"/>
  <c r="I31" i="157"/>
  <c r="A31" i="157"/>
  <c r="AA30" i="157"/>
  <c r="S30" i="157"/>
  <c r="Q30" i="157"/>
  <c r="N30" i="157"/>
  <c r="O31" i="157" s="1"/>
  <c r="M30" i="157"/>
  <c r="K30" i="157"/>
  <c r="I30" i="157"/>
  <c r="A30" i="157"/>
  <c r="AA29" i="157"/>
  <c r="S29" i="157"/>
  <c r="Q29" i="157"/>
  <c r="N29" i="157"/>
  <c r="O30" i="157" s="1"/>
  <c r="M29" i="157"/>
  <c r="K29" i="157"/>
  <c r="I29" i="157"/>
  <c r="A29" i="157"/>
  <c r="AA28" i="157"/>
  <c r="S28" i="157"/>
  <c r="Q28" i="157"/>
  <c r="N28" i="157"/>
  <c r="O29" i="157" s="1"/>
  <c r="M28" i="157"/>
  <c r="K28" i="157"/>
  <c r="I28" i="157"/>
  <c r="A28" i="157"/>
  <c r="AA27" i="157"/>
  <c r="S27" i="157"/>
  <c r="Q27" i="157"/>
  <c r="N27" i="157"/>
  <c r="O28" i="157" s="1"/>
  <c r="M27" i="157"/>
  <c r="K27" i="157"/>
  <c r="I27" i="157"/>
  <c r="A27" i="157"/>
  <c r="AA26" i="157"/>
  <c r="S26" i="157"/>
  <c r="Q26" i="157"/>
  <c r="N26" i="157"/>
  <c r="O27" i="157" s="1"/>
  <c r="M26" i="157"/>
  <c r="K26" i="157"/>
  <c r="I26" i="157"/>
  <c r="A26" i="157"/>
  <c r="AA25" i="157"/>
  <c r="S25" i="157"/>
  <c r="Q25" i="157"/>
  <c r="N25" i="157"/>
  <c r="O26" i="157" s="1"/>
  <c r="M25" i="157"/>
  <c r="K25" i="157"/>
  <c r="I25" i="157"/>
  <c r="A25" i="157"/>
  <c r="AA24" i="157"/>
  <c r="S24" i="157"/>
  <c r="Q24" i="157"/>
  <c r="N24" i="157"/>
  <c r="O25" i="157" s="1"/>
  <c r="M24" i="157"/>
  <c r="K24" i="157"/>
  <c r="I24" i="157"/>
  <c r="A24" i="157"/>
  <c r="AA23" i="157"/>
  <c r="S23" i="157"/>
  <c r="Q23" i="157"/>
  <c r="N23" i="157"/>
  <c r="O24" i="157" s="1"/>
  <c r="M23" i="157"/>
  <c r="K23" i="157"/>
  <c r="I23" i="157"/>
  <c r="A23" i="157"/>
  <c r="AA22" i="157"/>
  <c r="S22" i="157"/>
  <c r="Q22" i="157"/>
  <c r="N22" i="157"/>
  <c r="O23" i="157" s="1"/>
  <c r="M22" i="157"/>
  <c r="K22" i="157"/>
  <c r="I22" i="157"/>
  <c r="A22" i="157"/>
  <c r="AA21" i="157"/>
  <c r="S21" i="157"/>
  <c r="Q21" i="157"/>
  <c r="N21" i="157"/>
  <c r="O22" i="157" s="1"/>
  <c r="M21" i="157"/>
  <c r="K21" i="157"/>
  <c r="I21" i="157"/>
  <c r="A21" i="157"/>
  <c r="AA20" i="157"/>
  <c r="S20" i="157"/>
  <c r="Q20" i="157"/>
  <c r="N20" i="157"/>
  <c r="O21" i="157" s="1"/>
  <c r="M20" i="157"/>
  <c r="K20" i="157"/>
  <c r="I20" i="157"/>
  <c r="A20" i="157"/>
  <c r="AA19" i="157"/>
  <c r="S19" i="157"/>
  <c r="Q19" i="157"/>
  <c r="N19" i="157"/>
  <c r="O20" i="157" s="1"/>
  <c r="M19" i="157"/>
  <c r="K19" i="157"/>
  <c r="I19" i="157"/>
  <c r="A19" i="157"/>
  <c r="AA18" i="157"/>
  <c r="S18" i="157"/>
  <c r="Q18" i="157"/>
  <c r="O18" i="157"/>
  <c r="N18" i="157"/>
  <c r="O19" i="157" s="1"/>
  <c r="M18" i="157"/>
  <c r="K18" i="157"/>
  <c r="I18" i="157"/>
  <c r="A18" i="157"/>
  <c r="AA17" i="157"/>
  <c r="S17" i="157"/>
  <c r="Q17" i="157"/>
  <c r="N17" i="157"/>
  <c r="M17" i="157"/>
  <c r="K17" i="157"/>
  <c r="I17" i="157"/>
  <c r="A17" i="157"/>
  <c r="AA16" i="157"/>
  <c r="S16" i="157"/>
  <c r="Q16" i="157"/>
  <c r="N16" i="157"/>
  <c r="O17" i="157" s="1"/>
  <c r="M16" i="157"/>
  <c r="K16" i="157"/>
  <c r="I16" i="157"/>
  <c r="A16" i="157"/>
  <c r="AA15" i="157"/>
  <c r="S15" i="157"/>
  <c r="Q15" i="157"/>
  <c r="O15" i="157"/>
  <c r="N15" i="157"/>
  <c r="O16" i="157" s="1"/>
  <c r="M15" i="157"/>
  <c r="K15" i="157"/>
  <c r="I15" i="157"/>
  <c r="A15" i="157"/>
  <c r="AA14" i="157"/>
  <c r="S14" i="157"/>
  <c r="Q14" i="157"/>
  <c r="M14" i="157"/>
  <c r="K14" i="157"/>
  <c r="I14" i="157"/>
  <c r="A14" i="157"/>
  <c r="K8" i="157"/>
  <c r="K7" i="157"/>
  <c r="E7" i="157"/>
  <c r="K6" i="157"/>
  <c r="E6" i="157"/>
  <c r="K5" i="157"/>
  <c r="E5" i="157"/>
  <c r="E2" i="157"/>
  <c r="D38" i="156"/>
  <c r="AA36" i="156"/>
  <c r="S36" i="156"/>
  <c r="Q36" i="156"/>
  <c r="N36" i="156"/>
  <c r="M36" i="156"/>
  <c r="K36" i="156"/>
  <c r="I36" i="156"/>
  <c r="A36" i="156"/>
  <c r="AA35" i="156"/>
  <c r="S35" i="156"/>
  <c r="Q35" i="156"/>
  <c r="N35" i="156"/>
  <c r="O36" i="156" s="1"/>
  <c r="M35" i="156"/>
  <c r="K35" i="156"/>
  <c r="I35" i="156"/>
  <c r="A35" i="156"/>
  <c r="AA34" i="156"/>
  <c r="S34" i="156"/>
  <c r="Q34" i="156"/>
  <c r="O34" i="156"/>
  <c r="N34" i="156"/>
  <c r="O35" i="156" s="1"/>
  <c r="M34" i="156"/>
  <c r="K34" i="156"/>
  <c r="I34" i="156"/>
  <c r="A34" i="156"/>
  <c r="AA33" i="156"/>
  <c r="S33" i="156"/>
  <c r="Q33" i="156"/>
  <c r="N33" i="156"/>
  <c r="M33" i="156"/>
  <c r="K33" i="156"/>
  <c r="I33" i="156"/>
  <c r="A33" i="156"/>
  <c r="AA32" i="156"/>
  <c r="S32" i="156"/>
  <c r="Q32" i="156"/>
  <c r="N32" i="156"/>
  <c r="O33" i="156" s="1"/>
  <c r="M32" i="156"/>
  <c r="K32" i="156"/>
  <c r="I32" i="156"/>
  <c r="A32" i="156"/>
  <c r="AA31" i="156"/>
  <c r="S31" i="156"/>
  <c r="Q31" i="156"/>
  <c r="N31" i="156"/>
  <c r="O32" i="156" s="1"/>
  <c r="M31" i="156"/>
  <c r="K31" i="156"/>
  <c r="I31" i="156"/>
  <c r="A31" i="156"/>
  <c r="AA30" i="156"/>
  <c r="S30" i="156"/>
  <c r="Q30" i="156"/>
  <c r="N30" i="156"/>
  <c r="O31" i="156" s="1"/>
  <c r="M30" i="156"/>
  <c r="K30" i="156"/>
  <c r="I30" i="156"/>
  <c r="A30" i="156"/>
  <c r="AA29" i="156"/>
  <c r="S29" i="156"/>
  <c r="Q29" i="156"/>
  <c r="N29" i="156"/>
  <c r="O30" i="156" s="1"/>
  <c r="M29" i="156"/>
  <c r="K29" i="156"/>
  <c r="I29" i="156"/>
  <c r="A29" i="156"/>
  <c r="AA28" i="156"/>
  <c r="S28" i="156"/>
  <c r="Q28" i="156"/>
  <c r="N28" i="156"/>
  <c r="O29" i="156" s="1"/>
  <c r="M28" i="156"/>
  <c r="K28" i="156"/>
  <c r="I28" i="156"/>
  <c r="A28" i="156"/>
  <c r="AA27" i="156"/>
  <c r="S27" i="156"/>
  <c r="Q27" i="156"/>
  <c r="N27" i="156"/>
  <c r="O28" i="156" s="1"/>
  <c r="M27" i="156"/>
  <c r="K27" i="156"/>
  <c r="I27" i="156"/>
  <c r="A27" i="156"/>
  <c r="AA26" i="156"/>
  <c r="S26" i="156"/>
  <c r="Q26" i="156"/>
  <c r="N26" i="156"/>
  <c r="O27" i="156" s="1"/>
  <c r="M26" i="156"/>
  <c r="K26" i="156"/>
  <c r="I26" i="156"/>
  <c r="A26" i="156"/>
  <c r="AA25" i="156"/>
  <c r="S25" i="156"/>
  <c r="Q25" i="156"/>
  <c r="N25" i="156"/>
  <c r="O26" i="156" s="1"/>
  <c r="M25" i="156"/>
  <c r="K25" i="156"/>
  <c r="I25" i="156"/>
  <c r="A25" i="156"/>
  <c r="AA24" i="156"/>
  <c r="S24" i="156"/>
  <c r="Q24" i="156"/>
  <c r="N24" i="156"/>
  <c r="O25" i="156" s="1"/>
  <c r="M24" i="156"/>
  <c r="K24" i="156"/>
  <c r="I24" i="156"/>
  <c r="A24" i="156"/>
  <c r="AA23" i="156"/>
  <c r="S23" i="156"/>
  <c r="Q23" i="156"/>
  <c r="N23" i="156"/>
  <c r="O24" i="156" s="1"/>
  <c r="M23" i="156"/>
  <c r="K23" i="156"/>
  <c r="I23" i="156"/>
  <c r="A23" i="156"/>
  <c r="AA22" i="156"/>
  <c r="S22" i="156"/>
  <c r="Q22" i="156"/>
  <c r="N22" i="156"/>
  <c r="O23" i="156" s="1"/>
  <c r="M22" i="156"/>
  <c r="K22" i="156"/>
  <c r="I22" i="156"/>
  <c r="A22" i="156"/>
  <c r="AA21" i="156"/>
  <c r="S21" i="156"/>
  <c r="Q21" i="156"/>
  <c r="N21" i="156"/>
  <c r="O22" i="156" s="1"/>
  <c r="M21" i="156"/>
  <c r="K21" i="156"/>
  <c r="I21" i="156"/>
  <c r="A21" i="156"/>
  <c r="AA20" i="156"/>
  <c r="S20" i="156"/>
  <c r="Q20" i="156"/>
  <c r="N20" i="156"/>
  <c r="O21" i="156" s="1"/>
  <c r="M20" i="156"/>
  <c r="K20" i="156"/>
  <c r="I20" i="156"/>
  <c r="A20" i="156"/>
  <c r="AA19" i="156"/>
  <c r="S19" i="156"/>
  <c r="Q19" i="156"/>
  <c r="N19" i="156"/>
  <c r="O20" i="156" s="1"/>
  <c r="M19" i="156"/>
  <c r="K19" i="156"/>
  <c r="I19" i="156"/>
  <c r="A19" i="156"/>
  <c r="AA18" i="156"/>
  <c r="S18" i="156"/>
  <c r="Q18" i="156"/>
  <c r="O18" i="156"/>
  <c r="N18" i="156"/>
  <c r="O19" i="156" s="1"/>
  <c r="M18" i="156"/>
  <c r="K18" i="156"/>
  <c r="I18" i="156"/>
  <c r="A18" i="156"/>
  <c r="AA17" i="156"/>
  <c r="S17" i="156"/>
  <c r="Q17" i="156"/>
  <c r="N17" i="156"/>
  <c r="M17" i="156"/>
  <c r="K17" i="156"/>
  <c r="I17" i="156"/>
  <c r="A17" i="156"/>
  <c r="AA16" i="156"/>
  <c r="S16" i="156"/>
  <c r="Q16" i="156"/>
  <c r="N16" i="156"/>
  <c r="O17" i="156" s="1"/>
  <c r="M16" i="156"/>
  <c r="K16" i="156"/>
  <c r="I16" i="156"/>
  <c r="A16" i="156"/>
  <c r="AA15" i="156"/>
  <c r="S15" i="156"/>
  <c r="Q15" i="156"/>
  <c r="O15" i="156"/>
  <c r="N15" i="156"/>
  <c r="O16" i="156" s="1"/>
  <c r="M15" i="156"/>
  <c r="K15" i="156"/>
  <c r="I15" i="156"/>
  <c r="A15" i="156"/>
  <c r="AA14" i="156"/>
  <c r="S14" i="156"/>
  <c r="Q14" i="156"/>
  <c r="M14" i="156"/>
  <c r="K14" i="156"/>
  <c r="I14" i="156"/>
  <c r="A14" i="156"/>
  <c r="K8" i="156"/>
  <c r="K7" i="156"/>
  <c r="E7" i="156"/>
  <c r="K6" i="156"/>
  <c r="E6" i="156"/>
  <c r="K5" i="156"/>
  <c r="E5" i="156"/>
  <c r="E2" i="156"/>
  <c r="D38" i="155"/>
  <c r="AA36" i="155"/>
  <c r="S36" i="155"/>
  <c r="Q36" i="155"/>
  <c r="N36" i="155"/>
  <c r="M36" i="155"/>
  <c r="K36" i="155"/>
  <c r="I36" i="155"/>
  <c r="A36" i="155"/>
  <c r="AA35" i="155"/>
  <c r="S35" i="155"/>
  <c r="Q35" i="155"/>
  <c r="O35" i="155"/>
  <c r="N35" i="155"/>
  <c r="O36" i="155" s="1"/>
  <c r="M35" i="155"/>
  <c r="K35" i="155"/>
  <c r="I35" i="155"/>
  <c r="A35" i="155"/>
  <c r="AA34" i="155"/>
  <c r="S34" i="155"/>
  <c r="Q34" i="155"/>
  <c r="O34" i="155"/>
  <c r="N34" i="155"/>
  <c r="M34" i="155"/>
  <c r="K34" i="155"/>
  <c r="I34" i="155"/>
  <c r="A34" i="155"/>
  <c r="AA33" i="155"/>
  <c r="S33" i="155"/>
  <c r="Q33" i="155"/>
  <c r="N33" i="155"/>
  <c r="M33" i="155"/>
  <c r="K33" i="155"/>
  <c r="I33" i="155"/>
  <c r="A33" i="155"/>
  <c r="AA32" i="155"/>
  <c r="S32" i="155"/>
  <c r="Q32" i="155"/>
  <c r="N32" i="155"/>
  <c r="O33" i="155" s="1"/>
  <c r="M32" i="155"/>
  <c r="K32" i="155"/>
  <c r="I32" i="155"/>
  <c r="A32" i="155"/>
  <c r="AA31" i="155"/>
  <c r="S31" i="155"/>
  <c r="Q31" i="155"/>
  <c r="N31" i="155"/>
  <c r="O32" i="155" s="1"/>
  <c r="M31" i="155"/>
  <c r="K31" i="155"/>
  <c r="I31" i="155"/>
  <c r="A31" i="155"/>
  <c r="AA30" i="155"/>
  <c r="S30" i="155"/>
  <c r="Q30" i="155"/>
  <c r="N30" i="155"/>
  <c r="O31" i="155" s="1"/>
  <c r="M30" i="155"/>
  <c r="K30" i="155"/>
  <c r="I30" i="155"/>
  <c r="A30" i="155"/>
  <c r="AA29" i="155"/>
  <c r="S29" i="155"/>
  <c r="Q29" i="155"/>
  <c r="N29" i="155"/>
  <c r="O30" i="155" s="1"/>
  <c r="M29" i="155"/>
  <c r="K29" i="155"/>
  <c r="I29" i="155"/>
  <c r="A29" i="155"/>
  <c r="AA28" i="155"/>
  <c r="S28" i="155"/>
  <c r="Q28" i="155"/>
  <c r="N28" i="155"/>
  <c r="O29" i="155" s="1"/>
  <c r="M28" i="155"/>
  <c r="K28" i="155"/>
  <c r="I28" i="155"/>
  <c r="A28" i="155"/>
  <c r="AA27" i="155"/>
  <c r="S27" i="155"/>
  <c r="Q27" i="155"/>
  <c r="N27" i="155"/>
  <c r="O28" i="155" s="1"/>
  <c r="M27" i="155"/>
  <c r="K27" i="155"/>
  <c r="I27" i="155"/>
  <c r="A27" i="155"/>
  <c r="AA26" i="155"/>
  <c r="S26" i="155"/>
  <c r="Q26" i="155"/>
  <c r="O26" i="155"/>
  <c r="N26" i="155"/>
  <c r="O27" i="155" s="1"/>
  <c r="M26" i="155"/>
  <c r="K26" i="155"/>
  <c r="I26" i="155"/>
  <c r="A26" i="155"/>
  <c r="AA25" i="155"/>
  <c r="S25" i="155"/>
  <c r="Q25" i="155"/>
  <c r="N25" i="155"/>
  <c r="M25" i="155"/>
  <c r="K25" i="155"/>
  <c r="I25" i="155"/>
  <c r="A25" i="155"/>
  <c r="AA24" i="155"/>
  <c r="S24" i="155"/>
  <c r="Q24" i="155"/>
  <c r="N24" i="155"/>
  <c r="O25" i="155" s="1"/>
  <c r="M24" i="155"/>
  <c r="K24" i="155"/>
  <c r="I24" i="155"/>
  <c r="A24" i="155"/>
  <c r="AA23" i="155"/>
  <c r="S23" i="155"/>
  <c r="Q23" i="155"/>
  <c r="N23" i="155"/>
  <c r="O24" i="155" s="1"/>
  <c r="M23" i="155"/>
  <c r="K23" i="155"/>
  <c r="I23" i="155"/>
  <c r="A23" i="155"/>
  <c r="AA22" i="155"/>
  <c r="S22" i="155"/>
  <c r="Q22" i="155"/>
  <c r="N22" i="155"/>
  <c r="O23" i="155" s="1"/>
  <c r="M22" i="155"/>
  <c r="K22" i="155"/>
  <c r="I22" i="155"/>
  <c r="A22" i="155"/>
  <c r="AA21" i="155"/>
  <c r="S21" i="155"/>
  <c r="Q21" i="155"/>
  <c r="N21" i="155"/>
  <c r="O22" i="155" s="1"/>
  <c r="M21" i="155"/>
  <c r="K21" i="155"/>
  <c r="I21" i="155"/>
  <c r="A21" i="155"/>
  <c r="AA20" i="155"/>
  <c r="S20" i="155"/>
  <c r="Q20" i="155"/>
  <c r="N20" i="155"/>
  <c r="O21" i="155" s="1"/>
  <c r="M20" i="155"/>
  <c r="K20" i="155"/>
  <c r="I20" i="155"/>
  <c r="A20" i="155"/>
  <c r="AA19" i="155"/>
  <c r="S19" i="155"/>
  <c r="Q19" i="155"/>
  <c r="O19" i="155"/>
  <c r="N19" i="155"/>
  <c r="O20" i="155" s="1"/>
  <c r="M19" i="155"/>
  <c r="K19" i="155"/>
  <c r="I19" i="155"/>
  <c r="A19" i="155"/>
  <c r="AA18" i="155"/>
  <c r="S18" i="155"/>
  <c r="Q18" i="155"/>
  <c r="O18" i="155"/>
  <c r="N18" i="155"/>
  <c r="M18" i="155"/>
  <c r="K18" i="155"/>
  <c r="I18" i="155"/>
  <c r="A18" i="155"/>
  <c r="AA17" i="155"/>
  <c r="S17" i="155"/>
  <c r="Q17" i="155"/>
  <c r="N17" i="155"/>
  <c r="M17" i="155"/>
  <c r="K17" i="155"/>
  <c r="I17" i="155"/>
  <c r="A17" i="155"/>
  <c r="AA16" i="155"/>
  <c r="S16" i="155"/>
  <c r="Q16" i="155"/>
  <c r="N16" i="155"/>
  <c r="O17" i="155" s="1"/>
  <c r="M16" i="155"/>
  <c r="K16" i="155"/>
  <c r="I16" i="155"/>
  <c r="A16" i="155"/>
  <c r="AA15" i="155"/>
  <c r="S15" i="155"/>
  <c r="Q15" i="155"/>
  <c r="O15" i="155"/>
  <c r="N15" i="155"/>
  <c r="O16" i="155" s="1"/>
  <c r="M15" i="155"/>
  <c r="K15" i="155"/>
  <c r="I15" i="155"/>
  <c r="A15" i="155"/>
  <c r="AA14" i="155"/>
  <c r="S14" i="155"/>
  <c r="Q14" i="155"/>
  <c r="M14" i="155"/>
  <c r="K14" i="155"/>
  <c r="I14" i="155"/>
  <c r="A14" i="155"/>
  <c r="K8" i="155"/>
  <c r="K7" i="155"/>
  <c r="E7" i="155"/>
  <c r="K6" i="155"/>
  <c r="E6" i="155"/>
  <c r="K5" i="155"/>
  <c r="E5" i="155"/>
  <c r="E2" i="155"/>
  <c r="D38" i="140"/>
  <c r="AA36" i="140"/>
  <c r="S36" i="140"/>
  <c r="Q36" i="140"/>
  <c r="N36" i="140"/>
  <c r="M36" i="140"/>
  <c r="K36" i="140"/>
  <c r="I36" i="140"/>
  <c r="A36" i="140"/>
  <c r="AA35" i="140"/>
  <c r="S35" i="140"/>
  <c r="Q35" i="140"/>
  <c r="N35" i="140"/>
  <c r="O36" i="140" s="1"/>
  <c r="M35" i="140"/>
  <c r="K35" i="140"/>
  <c r="I35" i="140"/>
  <c r="A35" i="140"/>
  <c r="AA34" i="140"/>
  <c r="S34" i="140"/>
  <c r="Q34" i="140"/>
  <c r="O34" i="140"/>
  <c r="N34" i="140"/>
  <c r="O35" i="140" s="1"/>
  <c r="M34" i="140"/>
  <c r="K34" i="140"/>
  <c r="I34" i="140"/>
  <c r="A34" i="140"/>
  <c r="AA33" i="140"/>
  <c r="S33" i="140"/>
  <c r="Q33" i="140"/>
  <c r="N33" i="140"/>
  <c r="M33" i="140"/>
  <c r="K33" i="140"/>
  <c r="I33" i="140"/>
  <c r="A33" i="140"/>
  <c r="AA32" i="140"/>
  <c r="S32" i="140"/>
  <c r="Q32" i="140"/>
  <c r="N32" i="140"/>
  <c r="O33" i="140" s="1"/>
  <c r="M32" i="140"/>
  <c r="K32" i="140"/>
  <c r="I32" i="140"/>
  <c r="A32" i="140"/>
  <c r="AA31" i="140"/>
  <c r="S31" i="140"/>
  <c r="Q31" i="140"/>
  <c r="N31" i="140"/>
  <c r="O32" i="140" s="1"/>
  <c r="M31" i="140"/>
  <c r="K31" i="140"/>
  <c r="I31" i="140"/>
  <c r="A31" i="140"/>
  <c r="AA30" i="140"/>
  <c r="S30" i="140"/>
  <c r="Q30" i="140"/>
  <c r="N30" i="140"/>
  <c r="O31" i="140" s="1"/>
  <c r="M30" i="140"/>
  <c r="K30" i="140"/>
  <c r="I30" i="140"/>
  <c r="A30" i="140"/>
  <c r="AA29" i="140"/>
  <c r="S29" i="140"/>
  <c r="Q29" i="140"/>
  <c r="N29" i="140"/>
  <c r="O30" i="140" s="1"/>
  <c r="M29" i="140"/>
  <c r="K29" i="140"/>
  <c r="I29" i="140"/>
  <c r="A29" i="140"/>
  <c r="AA28" i="140"/>
  <c r="S28" i="140"/>
  <c r="Q28" i="140"/>
  <c r="N28" i="140"/>
  <c r="O29" i="140" s="1"/>
  <c r="M28" i="140"/>
  <c r="K28" i="140"/>
  <c r="I28" i="140"/>
  <c r="A28" i="140"/>
  <c r="AA27" i="140"/>
  <c r="S27" i="140"/>
  <c r="Q27" i="140"/>
  <c r="N27" i="140"/>
  <c r="O28" i="140" s="1"/>
  <c r="M27" i="140"/>
  <c r="K27" i="140"/>
  <c r="I27" i="140"/>
  <c r="A27" i="140"/>
  <c r="AA26" i="140"/>
  <c r="S26" i="140"/>
  <c r="Q26" i="140"/>
  <c r="N26" i="140"/>
  <c r="O27" i="140" s="1"/>
  <c r="M26" i="140"/>
  <c r="K26" i="140"/>
  <c r="I26" i="140"/>
  <c r="A26" i="140"/>
  <c r="AA25" i="140"/>
  <c r="S25" i="140"/>
  <c r="Q25" i="140"/>
  <c r="N25" i="140"/>
  <c r="O26" i="140" s="1"/>
  <c r="M25" i="140"/>
  <c r="K25" i="140"/>
  <c r="I25" i="140"/>
  <c r="A25" i="140"/>
  <c r="AA24" i="140"/>
  <c r="S24" i="140"/>
  <c r="Q24" i="140"/>
  <c r="N24" i="140"/>
  <c r="O25" i="140" s="1"/>
  <c r="M24" i="140"/>
  <c r="K24" i="140"/>
  <c r="I24" i="140"/>
  <c r="A24" i="140"/>
  <c r="AA23" i="140"/>
  <c r="S23" i="140"/>
  <c r="Q23" i="140"/>
  <c r="N23" i="140"/>
  <c r="O24" i="140" s="1"/>
  <c r="M23" i="140"/>
  <c r="K23" i="140"/>
  <c r="I23" i="140"/>
  <c r="A23" i="140"/>
  <c r="AA22" i="140"/>
  <c r="S22" i="140"/>
  <c r="Q22" i="140"/>
  <c r="N22" i="140"/>
  <c r="O23" i="140" s="1"/>
  <c r="M22" i="140"/>
  <c r="K22" i="140"/>
  <c r="I22" i="140"/>
  <c r="A22" i="140"/>
  <c r="AA21" i="140"/>
  <c r="S21" i="140"/>
  <c r="Q21" i="140"/>
  <c r="N21" i="140"/>
  <c r="O22" i="140" s="1"/>
  <c r="M21" i="140"/>
  <c r="K21" i="140"/>
  <c r="I21" i="140"/>
  <c r="A21" i="140"/>
  <c r="AA20" i="140"/>
  <c r="S20" i="140"/>
  <c r="Q20" i="140"/>
  <c r="N20" i="140"/>
  <c r="O21" i="140" s="1"/>
  <c r="M20" i="140"/>
  <c r="K20" i="140"/>
  <c r="I20" i="140"/>
  <c r="A20" i="140"/>
  <c r="AA19" i="140"/>
  <c r="S19" i="140"/>
  <c r="Q19" i="140"/>
  <c r="N19" i="140"/>
  <c r="O20" i="140" s="1"/>
  <c r="M19" i="140"/>
  <c r="K19" i="140"/>
  <c r="I19" i="140"/>
  <c r="A19" i="140"/>
  <c r="AA18" i="140"/>
  <c r="S18" i="140"/>
  <c r="Q18" i="140"/>
  <c r="N18" i="140"/>
  <c r="O19" i="140" s="1"/>
  <c r="M18" i="140"/>
  <c r="K18" i="140"/>
  <c r="I18" i="140"/>
  <c r="A18" i="140"/>
  <c r="AA17" i="140"/>
  <c r="S17" i="140"/>
  <c r="Q17" i="140"/>
  <c r="O17" i="140"/>
  <c r="N17" i="140"/>
  <c r="O18" i="140" s="1"/>
  <c r="M17" i="140"/>
  <c r="K17" i="140"/>
  <c r="I17" i="140"/>
  <c r="A17" i="140"/>
  <c r="AA16" i="140"/>
  <c r="S16" i="140"/>
  <c r="Q16" i="140"/>
  <c r="N16" i="140"/>
  <c r="M16" i="140"/>
  <c r="K16" i="140"/>
  <c r="I16" i="140"/>
  <c r="A16" i="140"/>
  <c r="AA15" i="140"/>
  <c r="S15" i="140"/>
  <c r="Q15" i="140"/>
  <c r="O15" i="140"/>
  <c r="N15" i="140"/>
  <c r="O16" i="140" s="1"/>
  <c r="M15" i="140"/>
  <c r="K15" i="140"/>
  <c r="I15" i="140"/>
  <c r="A15" i="140"/>
  <c r="AA14" i="140"/>
  <c r="S14" i="140"/>
  <c r="Q14" i="140"/>
  <c r="M14" i="140"/>
  <c r="K14" i="140"/>
  <c r="I14" i="140"/>
  <c r="A14" i="140"/>
  <c r="K8" i="140"/>
  <c r="K7" i="140"/>
  <c r="E7" i="140"/>
  <c r="K6" i="140"/>
  <c r="E6" i="140"/>
  <c r="K5" i="140"/>
  <c r="E5" i="140"/>
  <c r="E2" i="140"/>
  <c r="D38" i="52"/>
  <c r="AA36" i="52"/>
  <c r="S36" i="52"/>
  <c r="Q36" i="52"/>
  <c r="N36" i="52"/>
  <c r="M36" i="52"/>
  <c r="K36" i="52"/>
  <c r="I36" i="52"/>
  <c r="A36" i="52"/>
  <c r="AA35" i="52"/>
  <c r="S35" i="52"/>
  <c r="Q35" i="52"/>
  <c r="N35" i="52"/>
  <c r="O36" i="52" s="1"/>
  <c r="M35" i="52"/>
  <c r="K35" i="52"/>
  <c r="I35" i="52"/>
  <c r="A35" i="52"/>
  <c r="AA34" i="52"/>
  <c r="S34" i="52"/>
  <c r="Q34" i="52"/>
  <c r="O34" i="52"/>
  <c r="N34" i="52"/>
  <c r="O35" i="52" s="1"/>
  <c r="M34" i="52"/>
  <c r="K34" i="52"/>
  <c r="I34" i="52"/>
  <c r="A34" i="52"/>
  <c r="AA33" i="52"/>
  <c r="S33" i="52"/>
  <c r="Q33" i="52"/>
  <c r="N33" i="52"/>
  <c r="M33" i="52"/>
  <c r="K33" i="52"/>
  <c r="I33" i="52"/>
  <c r="A33" i="52"/>
  <c r="AA32" i="52"/>
  <c r="S32" i="52"/>
  <c r="Q32" i="52"/>
  <c r="N32" i="52"/>
  <c r="O33" i="52" s="1"/>
  <c r="M32" i="52"/>
  <c r="K32" i="52"/>
  <c r="I32" i="52"/>
  <c r="A32" i="52"/>
  <c r="AA31" i="52"/>
  <c r="S31" i="52"/>
  <c r="Q31" i="52"/>
  <c r="N31" i="52"/>
  <c r="O32" i="52" s="1"/>
  <c r="M31" i="52"/>
  <c r="K31" i="52"/>
  <c r="I31" i="52"/>
  <c r="A31" i="52"/>
  <c r="AA30" i="52"/>
  <c r="S30" i="52"/>
  <c r="Q30" i="52"/>
  <c r="N30" i="52"/>
  <c r="O31" i="52" s="1"/>
  <c r="M30" i="52"/>
  <c r="K30" i="52"/>
  <c r="I30" i="52"/>
  <c r="A30" i="52"/>
  <c r="AA29" i="52"/>
  <c r="S29" i="52"/>
  <c r="Q29" i="52"/>
  <c r="N29" i="52"/>
  <c r="O30" i="52" s="1"/>
  <c r="M29" i="52"/>
  <c r="K29" i="52"/>
  <c r="I29" i="52"/>
  <c r="A29" i="52"/>
  <c r="AA28" i="52"/>
  <c r="S28" i="52"/>
  <c r="Q28" i="52"/>
  <c r="N28" i="52"/>
  <c r="O29" i="52" s="1"/>
  <c r="M28" i="52"/>
  <c r="K28" i="52"/>
  <c r="I28" i="52"/>
  <c r="A28" i="52"/>
  <c r="AA27" i="52"/>
  <c r="S27" i="52"/>
  <c r="Q27" i="52"/>
  <c r="O27" i="52"/>
  <c r="N27" i="52"/>
  <c r="O28" i="52" s="1"/>
  <c r="M27" i="52"/>
  <c r="K27" i="52"/>
  <c r="I27" i="52"/>
  <c r="A27" i="52"/>
  <c r="AA26" i="52"/>
  <c r="S26" i="52"/>
  <c r="Q26" i="52"/>
  <c r="O26" i="52"/>
  <c r="N26" i="52"/>
  <c r="M26" i="52"/>
  <c r="K26" i="52"/>
  <c r="I26" i="52"/>
  <c r="A26" i="52"/>
  <c r="AA25" i="52"/>
  <c r="S25" i="52"/>
  <c r="Q25" i="52"/>
  <c r="N25" i="52"/>
  <c r="M25" i="52"/>
  <c r="K25" i="52"/>
  <c r="I25" i="52"/>
  <c r="A25" i="52"/>
  <c r="AA24" i="52"/>
  <c r="S24" i="52"/>
  <c r="Q24" i="52"/>
  <c r="N24" i="52"/>
  <c r="O25" i="52" s="1"/>
  <c r="M24" i="52"/>
  <c r="K24" i="52"/>
  <c r="I24" i="52"/>
  <c r="A24" i="52"/>
  <c r="AA23" i="52"/>
  <c r="S23" i="52"/>
  <c r="Q23" i="52"/>
  <c r="N23" i="52"/>
  <c r="O24" i="52" s="1"/>
  <c r="M23" i="52"/>
  <c r="K23" i="52"/>
  <c r="I23" i="52"/>
  <c r="A23" i="52"/>
  <c r="AA22" i="52"/>
  <c r="S22" i="52"/>
  <c r="Q22" i="52"/>
  <c r="N22" i="52"/>
  <c r="O23" i="52" s="1"/>
  <c r="M22" i="52"/>
  <c r="K22" i="52"/>
  <c r="I22" i="52"/>
  <c r="A22" i="52"/>
  <c r="AA21" i="52"/>
  <c r="S21" i="52"/>
  <c r="Q21" i="52"/>
  <c r="N21" i="52"/>
  <c r="O22" i="52" s="1"/>
  <c r="M21" i="52"/>
  <c r="K21" i="52"/>
  <c r="I21" i="52"/>
  <c r="A21" i="52"/>
  <c r="AA20" i="52"/>
  <c r="S20" i="52"/>
  <c r="Q20" i="52"/>
  <c r="N20" i="52"/>
  <c r="O21" i="52" s="1"/>
  <c r="M20" i="52"/>
  <c r="K20" i="52"/>
  <c r="I20" i="52"/>
  <c r="A20" i="52"/>
  <c r="AA19" i="52"/>
  <c r="S19" i="52"/>
  <c r="Q19" i="52"/>
  <c r="N19" i="52"/>
  <c r="O20" i="52" s="1"/>
  <c r="M19" i="52"/>
  <c r="K19" i="52"/>
  <c r="I19" i="52"/>
  <c r="A19" i="52"/>
  <c r="AA18" i="52"/>
  <c r="S18" i="52"/>
  <c r="Q18" i="52"/>
  <c r="O18" i="52"/>
  <c r="N18" i="52"/>
  <c r="O19" i="52" s="1"/>
  <c r="M18" i="52"/>
  <c r="K18" i="52"/>
  <c r="I18" i="52"/>
  <c r="A18" i="52"/>
  <c r="AA17" i="52"/>
  <c r="S17" i="52"/>
  <c r="Q17" i="52"/>
  <c r="N17" i="52"/>
  <c r="M17" i="52"/>
  <c r="K17" i="52"/>
  <c r="I17" i="52"/>
  <c r="A17" i="52"/>
  <c r="AA16" i="52"/>
  <c r="S16" i="52"/>
  <c r="Q16" i="52"/>
  <c r="N16" i="52"/>
  <c r="O17" i="52" s="1"/>
  <c r="M16" i="52"/>
  <c r="K16" i="52"/>
  <c r="I16" i="52"/>
  <c r="A16" i="52"/>
  <c r="AA15" i="52"/>
  <c r="S15" i="52"/>
  <c r="Q15" i="52"/>
  <c r="O15" i="52"/>
  <c r="N15" i="52"/>
  <c r="O16" i="52" s="1"/>
  <c r="M15" i="52"/>
  <c r="K15" i="52"/>
  <c r="I15" i="52"/>
  <c r="A15" i="52"/>
  <c r="AA14" i="52"/>
  <c r="S14" i="52"/>
  <c r="Q14" i="52"/>
  <c r="M14" i="52"/>
  <c r="K14" i="52"/>
  <c r="I14" i="52"/>
  <c r="A14" i="52"/>
  <c r="K8" i="52"/>
  <c r="K7" i="52"/>
  <c r="E7" i="52"/>
  <c r="K6" i="52"/>
  <c r="E6" i="52"/>
  <c r="K5" i="52"/>
  <c r="E5" i="52"/>
  <c r="E2" i="52"/>
  <c r="D38" i="142"/>
  <c r="AA36" i="142"/>
  <c r="S36" i="142"/>
  <c r="Q36" i="142"/>
  <c r="N36" i="142"/>
  <c r="M36" i="142"/>
  <c r="K36" i="142"/>
  <c r="I36" i="142"/>
  <c r="A36" i="142"/>
  <c r="AA35" i="142"/>
  <c r="S35" i="142"/>
  <c r="Q35" i="142"/>
  <c r="N35" i="142"/>
  <c r="O36" i="142" s="1"/>
  <c r="M35" i="142"/>
  <c r="K35" i="142"/>
  <c r="I35" i="142"/>
  <c r="A35" i="142"/>
  <c r="AA34" i="142"/>
  <c r="S34" i="142"/>
  <c r="Q34" i="142"/>
  <c r="O34" i="142"/>
  <c r="N34" i="142"/>
  <c r="O35" i="142" s="1"/>
  <c r="M34" i="142"/>
  <c r="K34" i="142"/>
  <c r="I34" i="142"/>
  <c r="A34" i="142"/>
  <c r="AA33" i="142"/>
  <c r="S33" i="142"/>
  <c r="Q33" i="142"/>
  <c r="N33" i="142"/>
  <c r="M33" i="142"/>
  <c r="K33" i="142"/>
  <c r="I33" i="142"/>
  <c r="A33" i="142"/>
  <c r="AA32" i="142"/>
  <c r="S32" i="142"/>
  <c r="Q32" i="142"/>
  <c r="N32" i="142"/>
  <c r="O33" i="142" s="1"/>
  <c r="M32" i="142"/>
  <c r="K32" i="142"/>
  <c r="I32" i="142"/>
  <c r="A32" i="142"/>
  <c r="AA31" i="142"/>
  <c r="S31" i="142"/>
  <c r="Q31" i="142"/>
  <c r="N31" i="142"/>
  <c r="O32" i="142" s="1"/>
  <c r="M31" i="142"/>
  <c r="K31" i="142"/>
  <c r="I31" i="142"/>
  <c r="A31" i="142"/>
  <c r="AA30" i="142"/>
  <c r="S30" i="142"/>
  <c r="Q30" i="142"/>
  <c r="N30" i="142"/>
  <c r="O31" i="142" s="1"/>
  <c r="M30" i="142"/>
  <c r="K30" i="142"/>
  <c r="I30" i="142"/>
  <c r="A30" i="142"/>
  <c r="AA29" i="142"/>
  <c r="S29" i="142"/>
  <c r="Q29" i="142"/>
  <c r="N29" i="142"/>
  <c r="O30" i="142" s="1"/>
  <c r="M29" i="142"/>
  <c r="K29" i="142"/>
  <c r="I29" i="142"/>
  <c r="A29" i="142"/>
  <c r="AA28" i="142"/>
  <c r="S28" i="142"/>
  <c r="Q28" i="142"/>
  <c r="N28" i="142"/>
  <c r="O29" i="142" s="1"/>
  <c r="M28" i="142"/>
  <c r="K28" i="142"/>
  <c r="I28" i="142"/>
  <c r="A28" i="142"/>
  <c r="AA27" i="142"/>
  <c r="S27" i="142"/>
  <c r="Q27" i="142"/>
  <c r="N27" i="142"/>
  <c r="O28" i="142" s="1"/>
  <c r="M27" i="142"/>
  <c r="K27" i="142"/>
  <c r="I27" i="142"/>
  <c r="A27" i="142"/>
  <c r="AA26" i="142"/>
  <c r="S26" i="142"/>
  <c r="Q26" i="142"/>
  <c r="N26" i="142"/>
  <c r="O27" i="142" s="1"/>
  <c r="M26" i="142"/>
  <c r="K26" i="142"/>
  <c r="I26" i="142"/>
  <c r="A26" i="142"/>
  <c r="AA25" i="142"/>
  <c r="S25" i="142"/>
  <c r="Q25" i="142"/>
  <c r="N25" i="142"/>
  <c r="O26" i="142" s="1"/>
  <c r="M25" i="142"/>
  <c r="K25" i="142"/>
  <c r="I25" i="142"/>
  <c r="A25" i="142"/>
  <c r="AA24" i="142"/>
  <c r="S24" i="142"/>
  <c r="Q24" i="142"/>
  <c r="N24" i="142"/>
  <c r="O25" i="142" s="1"/>
  <c r="M24" i="142"/>
  <c r="K24" i="142"/>
  <c r="I24" i="142"/>
  <c r="A24" i="142"/>
  <c r="AA23" i="142"/>
  <c r="S23" i="142"/>
  <c r="Q23" i="142"/>
  <c r="N23" i="142"/>
  <c r="O24" i="142" s="1"/>
  <c r="M23" i="142"/>
  <c r="K23" i="142"/>
  <c r="I23" i="142"/>
  <c r="A23" i="142"/>
  <c r="AA22" i="142"/>
  <c r="S22" i="142"/>
  <c r="Q22" i="142"/>
  <c r="O22" i="142"/>
  <c r="N22" i="142"/>
  <c r="O23" i="142" s="1"/>
  <c r="M22" i="142"/>
  <c r="K22" i="142"/>
  <c r="I22" i="142"/>
  <c r="A22" i="142"/>
  <c r="AA21" i="142"/>
  <c r="S21" i="142"/>
  <c r="Q21" i="142"/>
  <c r="O21" i="142"/>
  <c r="N21" i="142"/>
  <c r="M21" i="142"/>
  <c r="K21" i="142"/>
  <c r="I21" i="142"/>
  <c r="A21" i="142"/>
  <c r="AA20" i="142"/>
  <c r="S20" i="142"/>
  <c r="Q20" i="142"/>
  <c r="N20" i="142"/>
  <c r="M20" i="142"/>
  <c r="K20" i="142"/>
  <c r="I20" i="142"/>
  <c r="A20" i="142"/>
  <c r="AA19" i="142"/>
  <c r="S19" i="142"/>
  <c r="Q19" i="142"/>
  <c r="N19" i="142"/>
  <c r="O20" i="142" s="1"/>
  <c r="M19" i="142"/>
  <c r="K19" i="142"/>
  <c r="I19" i="142"/>
  <c r="A19" i="142"/>
  <c r="AA18" i="142"/>
  <c r="S18" i="142"/>
  <c r="Q18" i="142"/>
  <c r="N18" i="142"/>
  <c r="O19" i="142" s="1"/>
  <c r="M18" i="142"/>
  <c r="K18" i="142"/>
  <c r="I18" i="142"/>
  <c r="A18" i="142"/>
  <c r="AA17" i="142"/>
  <c r="S17" i="142"/>
  <c r="Q17" i="142"/>
  <c r="N17" i="142"/>
  <c r="O18" i="142" s="1"/>
  <c r="M17" i="142"/>
  <c r="K17" i="142"/>
  <c r="I17" i="142"/>
  <c r="A17" i="142"/>
  <c r="AA16" i="142"/>
  <c r="S16" i="142"/>
  <c r="Q16" i="142"/>
  <c r="N16" i="142"/>
  <c r="O17" i="142" s="1"/>
  <c r="M16" i="142"/>
  <c r="K16" i="142"/>
  <c r="I16" i="142"/>
  <c r="A16" i="142"/>
  <c r="AA15" i="142"/>
  <c r="S15" i="142"/>
  <c r="Q15" i="142"/>
  <c r="O15" i="142"/>
  <c r="N15" i="142"/>
  <c r="O16" i="142" s="1"/>
  <c r="M15" i="142"/>
  <c r="K15" i="142"/>
  <c r="I15" i="142"/>
  <c r="A15" i="142"/>
  <c r="AA14" i="142"/>
  <c r="S14" i="142"/>
  <c r="Q14" i="142"/>
  <c r="M14" i="142"/>
  <c r="K14" i="142"/>
  <c r="I14" i="142"/>
  <c r="A14" i="142"/>
  <c r="K8" i="142"/>
  <c r="K7" i="142"/>
  <c r="E7" i="142"/>
  <c r="K6" i="142"/>
  <c r="E6" i="142"/>
  <c r="K5" i="142"/>
  <c r="E5" i="142"/>
  <c r="E2" i="142"/>
  <c r="D38" i="141"/>
  <c r="AA36" i="141"/>
  <c r="S36" i="141"/>
  <c r="Q36" i="141"/>
  <c r="N36" i="141"/>
  <c r="M36" i="141"/>
  <c r="K36" i="141"/>
  <c r="I36" i="141"/>
  <c r="A36" i="141"/>
  <c r="AA35" i="141"/>
  <c r="S35" i="141"/>
  <c r="Q35" i="141"/>
  <c r="N35" i="141"/>
  <c r="O36" i="141" s="1"/>
  <c r="M35" i="141"/>
  <c r="K35" i="141"/>
  <c r="I35" i="141"/>
  <c r="A35" i="141"/>
  <c r="AA34" i="141"/>
  <c r="S34" i="141"/>
  <c r="Q34" i="141"/>
  <c r="N34" i="141"/>
  <c r="O35" i="141" s="1"/>
  <c r="M34" i="141"/>
  <c r="K34" i="141"/>
  <c r="I34" i="141"/>
  <c r="A34" i="141"/>
  <c r="AA33" i="141"/>
  <c r="S33" i="141"/>
  <c r="Q33" i="141"/>
  <c r="N33" i="141"/>
  <c r="O34" i="141" s="1"/>
  <c r="M33" i="141"/>
  <c r="K33" i="141"/>
  <c r="I33" i="141"/>
  <c r="A33" i="141"/>
  <c r="AA32" i="141"/>
  <c r="S32" i="141"/>
  <c r="Q32" i="141"/>
  <c r="N32" i="141"/>
  <c r="O33" i="141" s="1"/>
  <c r="M32" i="141"/>
  <c r="K32" i="141"/>
  <c r="I32" i="141"/>
  <c r="A32" i="141"/>
  <c r="AA31" i="141"/>
  <c r="S31" i="141"/>
  <c r="Q31" i="141"/>
  <c r="N31" i="141"/>
  <c r="O32" i="141" s="1"/>
  <c r="M31" i="141"/>
  <c r="K31" i="141"/>
  <c r="I31" i="141"/>
  <c r="A31" i="141"/>
  <c r="AA30" i="141"/>
  <c r="S30" i="141"/>
  <c r="Q30" i="141"/>
  <c r="N30" i="141"/>
  <c r="O31" i="141" s="1"/>
  <c r="M30" i="141"/>
  <c r="K30" i="141"/>
  <c r="I30" i="141"/>
  <c r="A30" i="141"/>
  <c r="AA29" i="141"/>
  <c r="S29" i="141"/>
  <c r="Q29" i="141"/>
  <c r="N29" i="141"/>
  <c r="O30" i="141" s="1"/>
  <c r="M29" i="141"/>
  <c r="K29" i="141"/>
  <c r="I29" i="141"/>
  <c r="A29" i="141"/>
  <c r="AA28" i="141"/>
  <c r="S28" i="141"/>
  <c r="Q28" i="141"/>
  <c r="N28" i="141"/>
  <c r="O29" i="141" s="1"/>
  <c r="M28" i="141"/>
  <c r="K28" i="141"/>
  <c r="I28" i="141"/>
  <c r="A28" i="141"/>
  <c r="AA27" i="141"/>
  <c r="S27" i="141"/>
  <c r="Q27" i="141"/>
  <c r="N27" i="141"/>
  <c r="O28" i="141" s="1"/>
  <c r="M27" i="141"/>
  <c r="K27" i="141"/>
  <c r="I27" i="141"/>
  <c r="A27" i="141"/>
  <c r="AA26" i="141"/>
  <c r="S26" i="141"/>
  <c r="Q26" i="141"/>
  <c r="N26" i="141"/>
  <c r="O27" i="141" s="1"/>
  <c r="M26" i="141"/>
  <c r="K26" i="141"/>
  <c r="I26" i="141"/>
  <c r="A26" i="141"/>
  <c r="AA25" i="141"/>
  <c r="S25" i="141"/>
  <c r="Q25" i="141"/>
  <c r="N25" i="141"/>
  <c r="O26" i="141" s="1"/>
  <c r="M25" i="141"/>
  <c r="K25" i="141"/>
  <c r="I25" i="141"/>
  <c r="A25" i="141"/>
  <c r="AA24" i="141"/>
  <c r="S24" i="141"/>
  <c r="Q24" i="141"/>
  <c r="N24" i="141"/>
  <c r="O25" i="141" s="1"/>
  <c r="M24" i="141"/>
  <c r="K24" i="141"/>
  <c r="I24" i="141"/>
  <c r="A24" i="141"/>
  <c r="AA23" i="141"/>
  <c r="S23" i="141"/>
  <c r="Q23" i="141"/>
  <c r="N23" i="141"/>
  <c r="O24" i="141" s="1"/>
  <c r="M23" i="141"/>
  <c r="K23" i="141"/>
  <c r="I23" i="141"/>
  <c r="A23" i="141"/>
  <c r="AA22" i="141"/>
  <c r="S22" i="141"/>
  <c r="Q22" i="141"/>
  <c r="O22" i="141"/>
  <c r="N22" i="141"/>
  <c r="O23" i="141" s="1"/>
  <c r="M22" i="141"/>
  <c r="K22" i="141"/>
  <c r="I22" i="141"/>
  <c r="A22" i="141"/>
  <c r="AA21" i="141"/>
  <c r="S21" i="141"/>
  <c r="Q21" i="141"/>
  <c r="N21" i="141"/>
  <c r="M21" i="141"/>
  <c r="K21" i="141"/>
  <c r="I21" i="141"/>
  <c r="A21" i="141"/>
  <c r="AA20" i="141"/>
  <c r="S20" i="141"/>
  <c r="Q20" i="141"/>
  <c r="N20" i="141"/>
  <c r="O21" i="141" s="1"/>
  <c r="M20" i="141"/>
  <c r="K20" i="141"/>
  <c r="I20" i="141"/>
  <c r="A20" i="141"/>
  <c r="AA19" i="141"/>
  <c r="S19" i="141"/>
  <c r="Q19" i="141"/>
  <c r="N19" i="141"/>
  <c r="O20" i="141" s="1"/>
  <c r="M19" i="141"/>
  <c r="K19" i="141"/>
  <c r="I19" i="141"/>
  <c r="A19" i="141"/>
  <c r="AA18" i="141"/>
  <c r="S18" i="141"/>
  <c r="Q18" i="141"/>
  <c r="N18" i="141"/>
  <c r="O19" i="141" s="1"/>
  <c r="M18" i="141"/>
  <c r="K18" i="141"/>
  <c r="I18" i="141"/>
  <c r="A18" i="141"/>
  <c r="AA17" i="141"/>
  <c r="S17" i="141"/>
  <c r="Q17" i="141"/>
  <c r="N17" i="141"/>
  <c r="O18" i="141" s="1"/>
  <c r="M17" i="141"/>
  <c r="K17" i="141"/>
  <c r="I17" i="141"/>
  <c r="A17" i="141"/>
  <c r="AA16" i="141"/>
  <c r="S16" i="141"/>
  <c r="Q16" i="141"/>
  <c r="N16" i="141"/>
  <c r="O17" i="141" s="1"/>
  <c r="M16" i="141"/>
  <c r="K16" i="141"/>
  <c r="I16" i="141"/>
  <c r="A16" i="141"/>
  <c r="AA15" i="141"/>
  <c r="S15" i="141"/>
  <c r="Q15" i="141"/>
  <c r="O15" i="141"/>
  <c r="N15" i="141"/>
  <c r="O16" i="141" s="1"/>
  <c r="M15" i="141"/>
  <c r="K15" i="141"/>
  <c r="I15" i="141"/>
  <c r="A15" i="141"/>
  <c r="AA14" i="141"/>
  <c r="S14" i="141"/>
  <c r="Q14" i="141"/>
  <c r="M14" i="141"/>
  <c r="K14" i="141"/>
  <c r="I14" i="141"/>
  <c r="A14" i="141"/>
  <c r="K8" i="141"/>
  <c r="K7" i="141"/>
  <c r="E7" i="141"/>
  <c r="K6" i="141"/>
  <c r="E6" i="141"/>
  <c r="K5" i="141"/>
  <c r="E5" i="141"/>
  <c r="E2" i="141"/>
  <c r="D38" i="146"/>
  <c r="AA36" i="146"/>
  <c r="S36" i="146"/>
  <c r="Q36" i="146"/>
  <c r="N36" i="146"/>
  <c r="M36" i="146"/>
  <c r="K36" i="146"/>
  <c r="I36" i="146"/>
  <c r="A36" i="146"/>
  <c r="AA35" i="146"/>
  <c r="S35" i="146"/>
  <c r="Q35" i="146"/>
  <c r="N35" i="146"/>
  <c r="O36" i="146" s="1"/>
  <c r="M35" i="146"/>
  <c r="K35" i="146"/>
  <c r="I35" i="146"/>
  <c r="A35" i="146"/>
  <c r="AA34" i="146"/>
  <c r="S34" i="146"/>
  <c r="Q34" i="146"/>
  <c r="N34" i="146"/>
  <c r="O35" i="146" s="1"/>
  <c r="M34" i="146"/>
  <c r="K34" i="146"/>
  <c r="I34" i="146"/>
  <c r="A34" i="146"/>
  <c r="AA33" i="146"/>
  <c r="S33" i="146"/>
  <c r="Q33" i="146"/>
  <c r="N33" i="146"/>
  <c r="O34" i="146" s="1"/>
  <c r="M33" i="146"/>
  <c r="K33" i="146"/>
  <c r="I33" i="146"/>
  <c r="A33" i="146"/>
  <c r="AA32" i="146"/>
  <c r="S32" i="146"/>
  <c r="Q32" i="146"/>
  <c r="N32" i="146"/>
  <c r="O33" i="146" s="1"/>
  <c r="M32" i="146"/>
  <c r="K32" i="146"/>
  <c r="I32" i="146"/>
  <c r="A32" i="146"/>
  <c r="AA31" i="146"/>
  <c r="S31" i="146"/>
  <c r="Q31" i="146"/>
  <c r="N31" i="146"/>
  <c r="O32" i="146" s="1"/>
  <c r="M31" i="146"/>
  <c r="K31" i="146"/>
  <c r="I31" i="146"/>
  <c r="A31" i="146"/>
  <c r="AA30" i="146"/>
  <c r="S30" i="146"/>
  <c r="Q30" i="146"/>
  <c r="N30" i="146"/>
  <c r="O31" i="146" s="1"/>
  <c r="M30" i="146"/>
  <c r="K30" i="146"/>
  <c r="I30" i="146"/>
  <c r="A30" i="146"/>
  <c r="AA29" i="146"/>
  <c r="S29" i="146"/>
  <c r="Q29" i="146"/>
  <c r="N29" i="146"/>
  <c r="O30" i="146" s="1"/>
  <c r="M29" i="146"/>
  <c r="K29" i="146"/>
  <c r="I29" i="146"/>
  <c r="A29" i="146"/>
  <c r="AA28" i="146"/>
  <c r="S28" i="146"/>
  <c r="Q28" i="146"/>
  <c r="N28" i="146"/>
  <c r="O29" i="146" s="1"/>
  <c r="M28" i="146"/>
  <c r="K28" i="146"/>
  <c r="I28" i="146"/>
  <c r="A28" i="146"/>
  <c r="AA27" i="146"/>
  <c r="S27" i="146"/>
  <c r="Q27" i="146"/>
  <c r="N27" i="146"/>
  <c r="O28" i="146" s="1"/>
  <c r="M27" i="146"/>
  <c r="K27" i="146"/>
  <c r="I27" i="146"/>
  <c r="A27" i="146"/>
  <c r="AA26" i="146"/>
  <c r="S26" i="146"/>
  <c r="Q26" i="146"/>
  <c r="N26" i="146"/>
  <c r="O27" i="146" s="1"/>
  <c r="M26" i="146"/>
  <c r="K26" i="146"/>
  <c r="I26" i="146"/>
  <c r="A26" i="146"/>
  <c r="AA25" i="146"/>
  <c r="S25" i="146"/>
  <c r="Q25" i="146"/>
  <c r="N25" i="146"/>
  <c r="O26" i="146" s="1"/>
  <c r="M25" i="146"/>
  <c r="K25" i="146"/>
  <c r="I25" i="146"/>
  <c r="A25" i="146"/>
  <c r="AA24" i="146"/>
  <c r="S24" i="146"/>
  <c r="Q24" i="146"/>
  <c r="N24" i="146"/>
  <c r="O25" i="146" s="1"/>
  <c r="M24" i="146"/>
  <c r="K24" i="146"/>
  <c r="I24" i="146"/>
  <c r="A24" i="146"/>
  <c r="AA23" i="146"/>
  <c r="S23" i="146"/>
  <c r="Q23" i="146"/>
  <c r="N23" i="146"/>
  <c r="O24" i="146" s="1"/>
  <c r="M23" i="146"/>
  <c r="K23" i="146"/>
  <c r="I23" i="146"/>
  <c r="A23" i="146"/>
  <c r="AA22" i="146"/>
  <c r="S22" i="146"/>
  <c r="Q22" i="146"/>
  <c r="O22" i="146"/>
  <c r="N22" i="146"/>
  <c r="O23" i="146" s="1"/>
  <c r="M22" i="146"/>
  <c r="K22" i="146"/>
  <c r="I22" i="146"/>
  <c r="A22" i="146"/>
  <c r="AA21" i="146"/>
  <c r="S21" i="146"/>
  <c r="Q21" i="146"/>
  <c r="O21" i="146"/>
  <c r="N21" i="146"/>
  <c r="M21" i="146"/>
  <c r="K21" i="146"/>
  <c r="I21" i="146"/>
  <c r="A21" i="146"/>
  <c r="AA20" i="146"/>
  <c r="S20" i="146"/>
  <c r="Q20" i="146"/>
  <c r="N20" i="146"/>
  <c r="M20" i="146"/>
  <c r="K20" i="146"/>
  <c r="I20" i="146"/>
  <c r="A20" i="146"/>
  <c r="AA19" i="146"/>
  <c r="S19" i="146"/>
  <c r="Q19" i="146"/>
  <c r="N19" i="146"/>
  <c r="O20" i="146" s="1"/>
  <c r="M19" i="146"/>
  <c r="K19" i="146"/>
  <c r="I19" i="146"/>
  <c r="A19" i="146"/>
  <c r="AA18" i="146"/>
  <c r="S18" i="146"/>
  <c r="Q18" i="146"/>
  <c r="N18" i="146"/>
  <c r="O19" i="146" s="1"/>
  <c r="M18" i="146"/>
  <c r="K18" i="146"/>
  <c r="I18" i="146"/>
  <c r="A18" i="146"/>
  <c r="AA17" i="146"/>
  <c r="S17" i="146"/>
  <c r="Q17" i="146"/>
  <c r="N17" i="146"/>
  <c r="O18" i="146" s="1"/>
  <c r="M17" i="146"/>
  <c r="K17" i="146"/>
  <c r="I17" i="146"/>
  <c r="A17" i="146"/>
  <c r="AA16" i="146"/>
  <c r="S16" i="146"/>
  <c r="Q16" i="146"/>
  <c r="N16" i="146"/>
  <c r="O17" i="146" s="1"/>
  <c r="M16" i="146"/>
  <c r="K16" i="146"/>
  <c r="I16" i="146"/>
  <c r="A16" i="146"/>
  <c r="AA15" i="146"/>
  <c r="S15" i="146"/>
  <c r="Q15" i="146"/>
  <c r="O15" i="146"/>
  <c r="N15" i="146"/>
  <c r="O16" i="146" s="1"/>
  <c r="M15" i="146"/>
  <c r="K15" i="146"/>
  <c r="I15" i="146"/>
  <c r="A15" i="146"/>
  <c r="AA14" i="146"/>
  <c r="S14" i="146"/>
  <c r="Q14" i="146"/>
  <c r="M14" i="146"/>
  <c r="K14" i="146"/>
  <c r="I14" i="146"/>
  <c r="A14" i="146"/>
  <c r="K8" i="146"/>
  <c r="K7" i="146"/>
  <c r="E7" i="146"/>
  <c r="K6" i="146"/>
  <c r="E6" i="146"/>
  <c r="K5" i="146"/>
  <c r="E5" i="146"/>
  <c r="E2" i="146"/>
  <c r="D38" i="143"/>
  <c r="AA36" i="143"/>
  <c r="S36" i="143"/>
  <c r="Q36" i="143"/>
  <c r="N36" i="143"/>
  <c r="M36" i="143"/>
  <c r="K36" i="143"/>
  <c r="I36" i="143"/>
  <c r="A36" i="143"/>
  <c r="AA35" i="143"/>
  <c r="S35" i="143"/>
  <c r="Q35" i="143"/>
  <c r="N35" i="143"/>
  <c r="O36" i="143" s="1"/>
  <c r="M35" i="143"/>
  <c r="K35" i="143"/>
  <c r="I35" i="143"/>
  <c r="A35" i="143"/>
  <c r="AA34" i="143"/>
  <c r="S34" i="143"/>
  <c r="Q34" i="143"/>
  <c r="N34" i="143"/>
  <c r="O35" i="143" s="1"/>
  <c r="M34" i="143"/>
  <c r="K34" i="143"/>
  <c r="I34" i="143"/>
  <c r="A34" i="143"/>
  <c r="AA33" i="143"/>
  <c r="S33" i="143"/>
  <c r="Q33" i="143"/>
  <c r="N33" i="143"/>
  <c r="O34" i="143" s="1"/>
  <c r="M33" i="143"/>
  <c r="K33" i="143"/>
  <c r="I33" i="143"/>
  <c r="A33" i="143"/>
  <c r="AA32" i="143"/>
  <c r="S32" i="143"/>
  <c r="Q32" i="143"/>
  <c r="N32" i="143"/>
  <c r="O33" i="143" s="1"/>
  <c r="M32" i="143"/>
  <c r="K32" i="143"/>
  <c r="I32" i="143"/>
  <c r="A32" i="143"/>
  <c r="AA31" i="143"/>
  <c r="S31" i="143"/>
  <c r="Q31" i="143"/>
  <c r="O31" i="143"/>
  <c r="N31" i="143"/>
  <c r="O32" i="143" s="1"/>
  <c r="M31" i="143"/>
  <c r="K31" i="143"/>
  <c r="I31" i="143"/>
  <c r="A31" i="143"/>
  <c r="AA30" i="143"/>
  <c r="S30" i="143"/>
  <c r="Q30" i="143"/>
  <c r="O30" i="143"/>
  <c r="N30" i="143"/>
  <c r="M30" i="143"/>
  <c r="K30" i="143"/>
  <c r="I30" i="143"/>
  <c r="A30" i="143"/>
  <c r="AA29" i="143"/>
  <c r="S29" i="143"/>
  <c r="Q29" i="143"/>
  <c r="N29" i="143"/>
  <c r="M29" i="143"/>
  <c r="K29" i="143"/>
  <c r="I29" i="143"/>
  <c r="A29" i="143"/>
  <c r="AA28" i="143"/>
  <c r="S28" i="143"/>
  <c r="Q28" i="143"/>
  <c r="N28" i="143"/>
  <c r="O29" i="143" s="1"/>
  <c r="M28" i="143"/>
  <c r="K28" i="143"/>
  <c r="I28" i="143"/>
  <c r="A28" i="143"/>
  <c r="AA27" i="143"/>
  <c r="S27" i="143"/>
  <c r="Q27" i="143"/>
  <c r="N27" i="143"/>
  <c r="O28" i="143" s="1"/>
  <c r="M27" i="143"/>
  <c r="K27" i="143"/>
  <c r="I27" i="143"/>
  <c r="A27" i="143"/>
  <c r="AA26" i="143"/>
  <c r="S26" i="143"/>
  <c r="Q26" i="143"/>
  <c r="N26" i="143"/>
  <c r="O27" i="143" s="1"/>
  <c r="M26" i="143"/>
  <c r="K26" i="143"/>
  <c r="I26" i="143"/>
  <c r="A26" i="143"/>
  <c r="AA25" i="143"/>
  <c r="S25" i="143"/>
  <c r="Q25" i="143"/>
  <c r="N25" i="143"/>
  <c r="O26" i="143" s="1"/>
  <c r="M25" i="143"/>
  <c r="K25" i="143"/>
  <c r="I25" i="143"/>
  <c r="A25" i="143"/>
  <c r="AA24" i="143"/>
  <c r="S24" i="143"/>
  <c r="Q24" i="143"/>
  <c r="N24" i="143"/>
  <c r="O25" i="143" s="1"/>
  <c r="M24" i="143"/>
  <c r="K24" i="143"/>
  <c r="I24" i="143"/>
  <c r="A24" i="143"/>
  <c r="AA23" i="143"/>
  <c r="S23" i="143"/>
  <c r="Q23" i="143"/>
  <c r="N23" i="143"/>
  <c r="O24" i="143" s="1"/>
  <c r="M23" i="143"/>
  <c r="K23" i="143"/>
  <c r="I23" i="143"/>
  <c r="A23" i="143"/>
  <c r="AA22" i="143"/>
  <c r="S22" i="143"/>
  <c r="Q22" i="143"/>
  <c r="N22" i="143"/>
  <c r="O23" i="143" s="1"/>
  <c r="M22" i="143"/>
  <c r="K22" i="143"/>
  <c r="I22" i="143"/>
  <c r="A22" i="143"/>
  <c r="AA21" i="143"/>
  <c r="S21" i="143"/>
  <c r="Q21" i="143"/>
  <c r="N21" i="143"/>
  <c r="O22" i="143" s="1"/>
  <c r="M21" i="143"/>
  <c r="K21" i="143"/>
  <c r="I21" i="143"/>
  <c r="A21" i="143"/>
  <c r="AA20" i="143"/>
  <c r="S20" i="143"/>
  <c r="Q20" i="143"/>
  <c r="N20" i="143"/>
  <c r="O21" i="143" s="1"/>
  <c r="M20" i="143"/>
  <c r="K20" i="143"/>
  <c r="I20" i="143"/>
  <c r="A20" i="143"/>
  <c r="AA19" i="143"/>
  <c r="S19" i="143"/>
  <c r="Q19" i="143"/>
  <c r="N19" i="143"/>
  <c r="O20" i="143" s="1"/>
  <c r="M19" i="143"/>
  <c r="K19" i="143"/>
  <c r="I19" i="143"/>
  <c r="A19" i="143"/>
  <c r="AA18" i="143"/>
  <c r="S18" i="143"/>
  <c r="Q18" i="143"/>
  <c r="N18" i="143"/>
  <c r="O19" i="143" s="1"/>
  <c r="M18" i="143"/>
  <c r="K18" i="143"/>
  <c r="I18" i="143"/>
  <c r="A18" i="143"/>
  <c r="AA17" i="143"/>
  <c r="S17" i="143"/>
  <c r="Q17" i="143"/>
  <c r="N17" i="143"/>
  <c r="O18" i="143" s="1"/>
  <c r="M17" i="143"/>
  <c r="K17" i="143"/>
  <c r="I17" i="143"/>
  <c r="A17" i="143"/>
  <c r="AA16" i="143"/>
  <c r="S16" i="143"/>
  <c r="Q16" i="143"/>
  <c r="N16" i="143"/>
  <c r="O17" i="143" s="1"/>
  <c r="M16" i="143"/>
  <c r="K16" i="143"/>
  <c r="I16" i="143"/>
  <c r="A16" i="143"/>
  <c r="AA15" i="143"/>
  <c r="S15" i="143"/>
  <c r="Q15" i="143"/>
  <c r="O15" i="143"/>
  <c r="N15" i="143"/>
  <c r="O16" i="143" s="1"/>
  <c r="M15" i="143"/>
  <c r="K15" i="143"/>
  <c r="I15" i="143"/>
  <c r="A15" i="143"/>
  <c r="AA14" i="143"/>
  <c r="S14" i="143"/>
  <c r="Q14" i="143"/>
  <c r="M14" i="143"/>
  <c r="K14" i="143"/>
  <c r="I14" i="143"/>
  <c r="A14" i="143"/>
  <c r="K8" i="143"/>
  <c r="K7" i="143"/>
  <c r="E7" i="143"/>
  <c r="K6" i="143"/>
  <c r="E6" i="143"/>
  <c r="K5" i="143"/>
  <c r="E5" i="143"/>
  <c r="E2" i="143"/>
  <c r="D38" i="144"/>
  <c r="AA36" i="144"/>
  <c r="S36" i="144"/>
  <c r="Q36" i="144"/>
  <c r="N36" i="144"/>
  <c r="M36" i="144"/>
  <c r="K36" i="144"/>
  <c r="I36" i="144"/>
  <c r="A36" i="144"/>
  <c r="AA35" i="144"/>
  <c r="S35" i="144"/>
  <c r="Q35" i="144"/>
  <c r="N35" i="144"/>
  <c r="O36" i="144" s="1"/>
  <c r="M35" i="144"/>
  <c r="K35" i="144"/>
  <c r="I35" i="144"/>
  <c r="A35" i="144"/>
  <c r="AA34" i="144"/>
  <c r="S34" i="144"/>
  <c r="Q34" i="144"/>
  <c r="N34" i="144"/>
  <c r="O35" i="144" s="1"/>
  <c r="M34" i="144"/>
  <c r="K34" i="144"/>
  <c r="I34" i="144"/>
  <c r="A34" i="144"/>
  <c r="AA33" i="144"/>
  <c r="S33" i="144"/>
  <c r="Q33" i="144"/>
  <c r="N33" i="144"/>
  <c r="O34" i="144" s="1"/>
  <c r="M33" i="144"/>
  <c r="K33" i="144"/>
  <c r="I33" i="144"/>
  <c r="A33" i="144"/>
  <c r="AA32" i="144"/>
  <c r="S32" i="144"/>
  <c r="Q32" i="144"/>
  <c r="N32" i="144"/>
  <c r="O33" i="144" s="1"/>
  <c r="M32" i="144"/>
  <c r="K32" i="144"/>
  <c r="I32" i="144"/>
  <c r="A32" i="144"/>
  <c r="AA31" i="144"/>
  <c r="S31" i="144"/>
  <c r="Q31" i="144"/>
  <c r="N31" i="144"/>
  <c r="O32" i="144" s="1"/>
  <c r="M31" i="144"/>
  <c r="K31" i="144"/>
  <c r="I31" i="144"/>
  <c r="A31" i="144"/>
  <c r="AA30" i="144"/>
  <c r="S30" i="144"/>
  <c r="Q30" i="144"/>
  <c r="N30" i="144"/>
  <c r="O31" i="144" s="1"/>
  <c r="M30" i="144"/>
  <c r="K30" i="144"/>
  <c r="I30" i="144"/>
  <c r="A30" i="144"/>
  <c r="AA29" i="144"/>
  <c r="S29" i="144"/>
  <c r="Q29" i="144"/>
  <c r="N29" i="144"/>
  <c r="O30" i="144" s="1"/>
  <c r="M29" i="144"/>
  <c r="K29" i="144"/>
  <c r="I29" i="144"/>
  <c r="A29" i="144"/>
  <c r="AA28" i="144"/>
  <c r="S28" i="144"/>
  <c r="Q28" i="144"/>
  <c r="N28" i="144"/>
  <c r="O29" i="144" s="1"/>
  <c r="M28" i="144"/>
  <c r="K28" i="144"/>
  <c r="I28" i="144"/>
  <c r="A28" i="144"/>
  <c r="AA27" i="144"/>
  <c r="S27" i="144"/>
  <c r="Q27" i="144"/>
  <c r="N27" i="144"/>
  <c r="O28" i="144" s="1"/>
  <c r="M27" i="144"/>
  <c r="K27" i="144"/>
  <c r="I27" i="144"/>
  <c r="A27" i="144"/>
  <c r="AA26" i="144"/>
  <c r="S26" i="144"/>
  <c r="Q26" i="144"/>
  <c r="N26" i="144"/>
  <c r="O27" i="144" s="1"/>
  <c r="M26" i="144"/>
  <c r="K26" i="144"/>
  <c r="I26" i="144"/>
  <c r="A26" i="144"/>
  <c r="AA25" i="144"/>
  <c r="S25" i="144"/>
  <c r="Q25" i="144"/>
  <c r="N25" i="144"/>
  <c r="O26" i="144" s="1"/>
  <c r="M25" i="144"/>
  <c r="K25" i="144"/>
  <c r="I25" i="144"/>
  <c r="A25" i="144"/>
  <c r="AA24" i="144"/>
  <c r="S24" i="144"/>
  <c r="Q24" i="144"/>
  <c r="N24" i="144"/>
  <c r="O25" i="144" s="1"/>
  <c r="M24" i="144"/>
  <c r="K24" i="144"/>
  <c r="I24" i="144"/>
  <c r="A24" i="144"/>
  <c r="AA23" i="144"/>
  <c r="S23" i="144"/>
  <c r="Q23" i="144"/>
  <c r="N23" i="144"/>
  <c r="O24" i="144" s="1"/>
  <c r="M23" i="144"/>
  <c r="K23" i="144"/>
  <c r="I23" i="144"/>
  <c r="A23" i="144"/>
  <c r="AA22" i="144"/>
  <c r="S22" i="144"/>
  <c r="Q22" i="144"/>
  <c r="O22" i="144"/>
  <c r="N22" i="144"/>
  <c r="O23" i="144" s="1"/>
  <c r="M22" i="144"/>
  <c r="K22" i="144"/>
  <c r="I22" i="144"/>
  <c r="A22" i="144"/>
  <c r="AA21" i="144"/>
  <c r="S21" i="144"/>
  <c r="Q21" i="144"/>
  <c r="N21" i="144"/>
  <c r="M21" i="144"/>
  <c r="K21" i="144"/>
  <c r="I21" i="144"/>
  <c r="A21" i="144"/>
  <c r="AA20" i="144"/>
  <c r="S20" i="144"/>
  <c r="Q20" i="144"/>
  <c r="N20" i="144"/>
  <c r="O21" i="144" s="1"/>
  <c r="M20" i="144"/>
  <c r="K20" i="144"/>
  <c r="I20" i="144"/>
  <c r="A20" i="144"/>
  <c r="AA19" i="144"/>
  <c r="S19" i="144"/>
  <c r="Q19" i="144"/>
  <c r="N19" i="144"/>
  <c r="O20" i="144" s="1"/>
  <c r="M19" i="144"/>
  <c r="K19" i="144"/>
  <c r="I19" i="144"/>
  <c r="A19" i="144"/>
  <c r="AA18" i="144"/>
  <c r="S18" i="144"/>
  <c r="Q18" i="144"/>
  <c r="N18" i="144"/>
  <c r="O19" i="144" s="1"/>
  <c r="M18" i="144"/>
  <c r="K18" i="144"/>
  <c r="I18" i="144"/>
  <c r="A18" i="144"/>
  <c r="AA17" i="144"/>
  <c r="S17" i="144"/>
  <c r="Q17" i="144"/>
  <c r="N17" i="144"/>
  <c r="O18" i="144" s="1"/>
  <c r="M17" i="144"/>
  <c r="K17" i="144"/>
  <c r="I17" i="144"/>
  <c r="A17" i="144"/>
  <c r="AA16" i="144"/>
  <c r="S16" i="144"/>
  <c r="Q16" i="144"/>
  <c r="N16" i="144"/>
  <c r="O17" i="144" s="1"/>
  <c r="M16" i="144"/>
  <c r="K16" i="144"/>
  <c r="I16" i="144"/>
  <c r="A16" i="144"/>
  <c r="AA15" i="144"/>
  <c r="S15" i="144"/>
  <c r="Q15" i="144"/>
  <c r="O15" i="144"/>
  <c r="N15" i="144"/>
  <c r="O16" i="144" s="1"/>
  <c r="M15" i="144"/>
  <c r="K15" i="144"/>
  <c r="I15" i="144"/>
  <c r="A15" i="144"/>
  <c r="AA14" i="144"/>
  <c r="S14" i="144"/>
  <c r="Q14" i="144"/>
  <c r="M14" i="144"/>
  <c r="K14" i="144"/>
  <c r="I14" i="144"/>
  <c r="A14" i="144"/>
  <c r="K8" i="144"/>
  <c r="K7" i="144"/>
  <c r="E7" i="144"/>
  <c r="K6" i="144"/>
  <c r="E6" i="144"/>
  <c r="K5" i="144"/>
  <c r="E5" i="144"/>
  <c r="E2" i="144"/>
  <c r="D38" i="145"/>
  <c r="AA36" i="145"/>
  <c r="S36" i="145"/>
  <c r="Q36" i="145"/>
  <c r="N36" i="145"/>
  <c r="M36" i="145"/>
  <c r="K36" i="145"/>
  <c r="I36" i="145"/>
  <c r="A36" i="145"/>
  <c r="AA35" i="145"/>
  <c r="S35" i="145"/>
  <c r="Q35" i="145"/>
  <c r="N35" i="145"/>
  <c r="O36" i="145" s="1"/>
  <c r="M35" i="145"/>
  <c r="K35" i="145"/>
  <c r="I35" i="145"/>
  <c r="A35" i="145"/>
  <c r="AA34" i="145"/>
  <c r="S34" i="145"/>
  <c r="Q34" i="145"/>
  <c r="N34" i="145"/>
  <c r="O35" i="145" s="1"/>
  <c r="M34" i="145"/>
  <c r="K34" i="145"/>
  <c r="I34" i="145"/>
  <c r="A34" i="145"/>
  <c r="AA33" i="145"/>
  <c r="S33" i="145"/>
  <c r="Q33" i="145"/>
  <c r="N33" i="145"/>
  <c r="O34" i="145" s="1"/>
  <c r="M33" i="145"/>
  <c r="K33" i="145"/>
  <c r="I33" i="145"/>
  <c r="A33" i="145"/>
  <c r="AA32" i="145"/>
  <c r="S32" i="145"/>
  <c r="Q32" i="145"/>
  <c r="N32" i="145"/>
  <c r="O33" i="145" s="1"/>
  <c r="M32" i="145"/>
  <c r="K32" i="145"/>
  <c r="I32" i="145"/>
  <c r="A32" i="145"/>
  <c r="AA31" i="145"/>
  <c r="S31" i="145"/>
  <c r="Q31" i="145"/>
  <c r="N31" i="145"/>
  <c r="O32" i="145" s="1"/>
  <c r="M31" i="145"/>
  <c r="K31" i="145"/>
  <c r="I31" i="145"/>
  <c r="A31" i="145"/>
  <c r="AA30" i="145"/>
  <c r="S30" i="145"/>
  <c r="Q30" i="145"/>
  <c r="N30" i="145"/>
  <c r="O31" i="145" s="1"/>
  <c r="M30" i="145"/>
  <c r="K30" i="145"/>
  <c r="I30" i="145"/>
  <c r="A30" i="145"/>
  <c r="AA29" i="145"/>
  <c r="S29" i="145"/>
  <c r="Q29" i="145"/>
  <c r="N29" i="145"/>
  <c r="O30" i="145" s="1"/>
  <c r="M29" i="145"/>
  <c r="K29" i="145"/>
  <c r="I29" i="145"/>
  <c r="A29" i="145"/>
  <c r="AA28" i="145"/>
  <c r="S28" i="145"/>
  <c r="Q28" i="145"/>
  <c r="N28" i="145"/>
  <c r="O29" i="145" s="1"/>
  <c r="M28" i="145"/>
  <c r="K28" i="145"/>
  <c r="I28" i="145"/>
  <c r="A28" i="145"/>
  <c r="AA27" i="145"/>
  <c r="S27" i="145"/>
  <c r="Q27" i="145"/>
  <c r="N27" i="145"/>
  <c r="O28" i="145" s="1"/>
  <c r="M27" i="145"/>
  <c r="K27" i="145"/>
  <c r="I27" i="145"/>
  <c r="A27" i="145"/>
  <c r="AA26" i="145"/>
  <c r="S26" i="145"/>
  <c r="Q26" i="145"/>
  <c r="N26" i="145"/>
  <c r="O27" i="145" s="1"/>
  <c r="M26" i="145"/>
  <c r="K26" i="145"/>
  <c r="I26" i="145"/>
  <c r="A26" i="145"/>
  <c r="AA25" i="145"/>
  <c r="S25" i="145"/>
  <c r="Q25" i="145"/>
  <c r="N25" i="145"/>
  <c r="O26" i="145" s="1"/>
  <c r="M25" i="145"/>
  <c r="K25" i="145"/>
  <c r="I25" i="145"/>
  <c r="A25" i="145"/>
  <c r="AA24" i="145"/>
  <c r="S24" i="145"/>
  <c r="Q24" i="145"/>
  <c r="N24" i="145"/>
  <c r="O25" i="145" s="1"/>
  <c r="M24" i="145"/>
  <c r="K24" i="145"/>
  <c r="I24" i="145"/>
  <c r="A24" i="145"/>
  <c r="AA23" i="145"/>
  <c r="S23" i="145"/>
  <c r="Q23" i="145"/>
  <c r="N23" i="145"/>
  <c r="O24" i="145" s="1"/>
  <c r="M23" i="145"/>
  <c r="K23" i="145"/>
  <c r="I23" i="145"/>
  <c r="A23" i="145"/>
  <c r="AA22" i="145"/>
  <c r="S22" i="145"/>
  <c r="Q22" i="145"/>
  <c r="N22" i="145"/>
  <c r="O23" i="145" s="1"/>
  <c r="M22" i="145"/>
  <c r="K22" i="145"/>
  <c r="I22" i="145"/>
  <c r="A22" i="145"/>
  <c r="AA21" i="145"/>
  <c r="S21" i="145"/>
  <c r="Q21" i="145"/>
  <c r="N21" i="145"/>
  <c r="O22" i="145" s="1"/>
  <c r="M21" i="145"/>
  <c r="K21" i="145"/>
  <c r="I21" i="145"/>
  <c r="A21" i="145"/>
  <c r="AA20" i="145"/>
  <c r="S20" i="145"/>
  <c r="Q20" i="145"/>
  <c r="N20" i="145"/>
  <c r="O21" i="145" s="1"/>
  <c r="M20" i="145"/>
  <c r="K20" i="145"/>
  <c r="I20" i="145"/>
  <c r="A20" i="145"/>
  <c r="AA19" i="145"/>
  <c r="S19" i="145"/>
  <c r="Q19" i="145"/>
  <c r="N19" i="145"/>
  <c r="O20" i="145" s="1"/>
  <c r="M19" i="145"/>
  <c r="K19" i="145"/>
  <c r="I19" i="145"/>
  <c r="A19" i="145"/>
  <c r="AA18" i="145"/>
  <c r="S18" i="145"/>
  <c r="Q18" i="145"/>
  <c r="N18" i="145"/>
  <c r="O19" i="145" s="1"/>
  <c r="M18" i="145"/>
  <c r="K18" i="145"/>
  <c r="I18" i="145"/>
  <c r="A18" i="145"/>
  <c r="AA17" i="145"/>
  <c r="S17" i="145"/>
  <c r="Q17" i="145"/>
  <c r="N17" i="145"/>
  <c r="O18" i="145" s="1"/>
  <c r="M17" i="145"/>
  <c r="K17" i="145"/>
  <c r="I17" i="145"/>
  <c r="A17" i="145"/>
  <c r="AA16" i="145"/>
  <c r="S16" i="145"/>
  <c r="Q16" i="145"/>
  <c r="N16" i="145"/>
  <c r="O17" i="145" s="1"/>
  <c r="M16" i="145"/>
  <c r="K16" i="145"/>
  <c r="I16" i="145"/>
  <c r="A16" i="145"/>
  <c r="AA15" i="145"/>
  <c r="S15" i="145"/>
  <c r="Q15" i="145"/>
  <c r="O15" i="145"/>
  <c r="N15" i="145"/>
  <c r="O16" i="145" s="1"/>
  <c r="M15" i="145"/>
  <c r="K15" i="145"/>
  <c r="I15" i="145"/>
  <c r="A15" i="145"/>
  <c r="AA14" i="145"/>
  <c r="S14" i="145"/>
  <c r="Q14" i="145"/>
  <c r="M14" i="145"/>
  <c r="K14" i="145"/>
  <c r="I14" i="145"/>
  <c r="A14" i="145"/>
  <c r="K8" i="145"/>
  <c r="K7" i="145"/>
  <c r="E7" i="145"/>
  <c r="K6" i="145"/>
  <c r="E6" i="145"/>
  <c r="K5" i="145"/>
  <c r="E5" i="145"/>
  <c r="E2" i="145"/>
  <c r="D38" i="154"/>
  <c r="AA36" i="154"/>
  <c r="S36" i="154"/>
  <c r="Q36" i="154"/>
  <c r="N36" i="154"/>
  <c r="M36" i="154"/>
  <c r="K36" i="154"/>
  <c r="I36" i="154"/>
  <c r="A36" i="154"/>
  <c r="AA35" i="154"/>
  <c r="S35" i="154"/>
  <c r="Q35" i="154"/>
  <c r="N35" i="154"/>
  <c r="O36" i="154" s="1"/>
  <c r="M35" i="154"/>
  <c r="K35" i="154"/>
  <c r="I35" i="154"/>
  <c r="A35" i="154"/>
  <c r="AA34" i="154"/>
  <c r="S34" i="154"/>
  <c r="Q34" i="154"/>
  <c r="O34" i="154"/>
  <c r="N34" i="154"/>
  <c r="O35" i="154" s="1"/>
  <c r="M34" i="154"/>
  <c r="K34" i="154"/>
  <c r="I34" i="154"/>
  <c r="A34" i="154"/>
  <c r="AA33" i="154"/>
  <c r="S33" i="154"/>
  <c r="Q33" i="154"/>
  <c r="N33" i="154"/>
  <c r="M33" i="154"/>
  <c r="K33" i="154"/>
  <c r="I33" i="154"/>
  <c r="A33" i="154"/>
  <c r="AA32" i="154"/>
  <c r="S32" i="154"/>
  <c r="Q32" i="154"/>
  <c r="N32" i="154"/>
  <c r="O33" i="154" s="1"/>
  <c r="M32" i="154"/>
  <c r="K32" i="154"/>
  <c r="I32" i="154"/>
  <c r="A32" i="154"/>
  <c r="AA31" i="154"/>
  <c r="S31" i="154"/>
  <c r="Q31" i="154"/>
  <c r="N31" i="154"/>
  <c r="O32" i="154" s="1"/>
  <c r="M31" i="154"/>
  <c r="K31" i="154"/>
  <c r="I31" i="154"/>
  <c r="A31" i="154"/>
  <c r="AA30" i="154"/>
  <c r="S30" i="154"/>
  <c r="Q30" i="154"/>
  <c r="N30" i="154"/>
  <c r="O31" i="154" s="1"/>
  <c r="M30" i="154"/>
  <c r="K30" i="154"/>
  <c r="I30" i="154"/>
  <c r="A30" i="154"/>
  <c r="AA29" i="154"/>
  <c r="S29" i="154"/>
  <c r="Q29" i="154"/>
  <c r="N29" i="154"/>
  <c r="O30" i="154" s="1"/>
  <c r="M29" i="154"/>
  <c r="K29" i="154"/>
  <c r="I29" i="154"/>
  <c r="A29" i="154"/>
  <c r="AA28" i="154"/>
  <c r="S28" i="154"/>
  <c r="Q28" i="154"/>
  <c r="N28" i="154"/>
  <c r="O29" i="154" s="1"/>
  <c r="M28" i="154"/>
  <c r="K28" i="154"/>
  <c r="I28" i="154"/>
  <c r="A28" i="154"/>
  <c r="AA27" i="154"/>
  <c r="S27" i="154"/>
  <c r="Q27" i="154"/>
  <c r="N27" i="154"/>
  <c r="O28" i="154" s="1"/>
  <c r="M27" i="154"/>
  <c r="K27" i="154"/>
  <c r="I27" i="154"/>
  <c r="A27" i="154"/>
  <c r="AA26" i="154"/>
  <c r="S26" i="154"/>
  <c r="Q26" i="154"/>
  <c r="N26" i="154"/>
  <c r="O27" i="154" s="1"/>
  <c r="M26" i="154"/>
  <c r="K26" i="154"/>
  <c r="I26" i="154"/>
  <c r="A26" i="154"/>
  <c r="AA25" i="154"/>
  <c r="S25" i="154"/>
  <c r="Q25" i="154"/>
  <c r="O25" i="154"/>
  <c r="N25" i="154"/>
  <c r="O26" i="154" s="1"/>
  <c r="M25" i="154"/>
  <c r="K25" i="154"/>
  <c r="I25" i="154"/>
  <c r="A25" i="154"/>
  <c r="AA24" i="154"/>
  <c r="S24" i="154"/>
  <c r="Q24" i="154"/>
  <c r="N24" i="154"/>
  <c r="M24" i="154"/>
  <c r="K24" i="154"/>
  <c r="I24" i="154"/>
  <c r="A24" i="154"/>
  <c r="AA23" i="154"/>
  <c r="S23" i="154"/>
  <c r="Q23" i="154"/>
  <c r="N23" i="154"/>
  <c r="O24" i="154" s="1"/>
  <c r="M23" i="154"/>
  <c r="K23" i="154"/>
  <c r="I23" i="154"/>
  <c r="A23" i="154"/>
  <c r="AA22" i="154"/>
  <c r="S22" i="154"/>
  <c r="Q22" i="154"/>
  <c r="N22" i="154"/>
  <c r="O23" i="154" s="1"/>
  <c r="M22" i="154"/>
  <c r="K22" i="154"/>
  <c r="I22" i="154"/>
  <c r="A22" i="154"/>
  <c r="AA21" i="154"/>
  <c r="S21" i="154"/>
  <c r="Q21" i="154"/>
  <c r="N21" i="154"/>
  <c r="O22" i="154" s="1"/>
  <c r="M21" i="154"/>
  <c r="K21" i="154"/>
  <c r="I21" i="154"/>
  <c r="A21" i="154"/>
  <c r="AA20" i="154"/>
  <c r="S20" i="154"/>
  <c r="Q20" i="154"/>
  <c r="N20" i="154"/>
  <c r="O21" i="154" s="1"/>
  <c r="M20" i="154"/>
  <c r="K20" i="154"/>
  <c r="I20" i="154"/>
  <c r="A20" i="154"/>
  <c r="AA19" i="154"/>
  <c r="S19" i="154"/>
  <c r="Q19" i="154"/>
  <c r="N19" i="154"/>
  <c r="O20" i="154" s="1"/>
  <c r="M19" i="154"/>
  <c r="K19" i="154"/>
  <c r="I19" i="154"/>
  <c r="A19" i="154"/>
  <c r="AA18" i="154"/>
  <c r="S18" i="154"/>
  <c r="Q18" i="154"/>
  <c r="O18" i="154"/>
  <c r="N18" i="154"/>
  <c r="O19" i="154" s="1"/>
  <c r="M18" i="154"/>
  <c r="K18" i="154"/>
  <c r="I18" i="154"/>
  <c r="A18" i="154"/>
  <c r="AA17" i="154"/>
  <c r="S17" i="154"/>
  <c r="Q17" i="154"/>
  <c r="O17" i="154"/>
  <c r="N17" i="154"/>
  <c r="M17" i="154"/>
  <c r="K17" i="154"/>
  <c r="I17" i="154"/>
  <c r="A17" i="154"/>
  <c r="AA16" i="154"/>
  <c r="S16" i="154"/>
  <c r="Q16" i="154"/>
  <c r="N16" i="154"/>
  <c r="M16" i="154"/>
  <c r="K16" i="154"/>
  <c r="I16" i="154"/>
  <c r="A16" i="154"/>
  <c r="AA15" i="154"/>
  <c r="S15" i="154"/>
  <c r="Q15" i="154"/>
  <c r="O15" i="154"/>
  <c r="N15" i="154"/>
  <c r="O16" i="154" s="1"/>
  <c r="M15" i="154"/>
  <c r="K15" i="154"/>
  <c r="I15" i="154"/>
  <c r="A15" i="154"/>
  <c r="AA14" i="154"/>
  <c r="S14" i="154"/>
  <c r="Q14" i="154"/>
  <c r="M14" i="154"/>
  <c r="K14" i="154"/>
  <c r="I14" i="154"/>
  <c r="A14" i="154"/>
  <c r="K8" i="154"/>
  <c r="K7" i="154"/>
  <c r="E7" i="154"/>
  <c r="K6" i="154"/>
  <c r="E6" i="154"/>
  <c r="K5" i="154"/>
  <c r="E5" i="154"/>
  <c r="E2" i="154"/>
  <c r="D38" i="153"/>
  <c r="AA36" i="153"/>
  <c r="S36" i="153"/>
  <c r="Q36" i="153"/>
  <c r="N36" i="153"/>
  <c r="M36" i="153"/>
  <c r="K36" i="153"/>
  <c r="I36" i="153"/>
  <c r="A36" i="153"/>
  <c r="AA35" i="153"/>
  <c r="S35" i="153"/>
  <c r="Q35" i="153"/>
  <c r="N35" i="153"/>
  <c r="O36" i="153" s="1"/>
  <c r="M35" i="153"/>
  <c r="K35" i="153"/>
  <c r="I35" i="153"/>
  <c r="A35" i="153"/>
  <c r="AA34" i="153"/>
  <c r="S34" i="153"/>
  <c r="Q34" i="153"/>
  <c r="N34" i="153"/>
  <c r="O35" i="153" s="1"/>
  <c r="M34" i="153"/>
  <c r="K34" i="153"/>
  <c r="I34" i="153"/>
  <c r="A34" i="153"/>
  <c r="AA33" i="153"/>
  <c r="S33" i="153"/>
  <c r="Q33" i="153"/>
  <c r="N33" i="153"/>
  <c r="O34" i="153" s="1"/>
  <c r="M33" i="153"/>
  <c r="K33" i="153"/>
  <c r="I33" i="153"/>
  <c r="A33" i="153"/>
  <c r="AA32" i="153"/>
  <c r="S32" i="153"/>
  <c r="Q32" i="153"/>
  <c r="N32" i="153"/>
  <c r="O33" i="153" s="1"/>
  <c r="M32" i="153"/>
  <c r="K32" i="153"/>
  <c r="I32" i="153"/>
  <c r="A32" i="153"/>
  <c r="AA31" i="153"/>
  <c r="S31" i="153"/>
  <c r="Q31" i="153"/>
  <c r="N31" i="153"/>
  <c r="O32" i="153" s="1"/>
  <c r="M31" i="153"/>
  <c r="K31" i="153"/>
  <c r="I31" i="153"/>
  <c r="A31" i="153"/>
  <c r="AA30" i="153"/>
  <c r="S30" i="153"/>
  <c r="Q30" i="153"/>
  <c r="O30" i="153"/>
  <c r="N30" i="153"/>
  <c r="O31" i="153" s="1"/>
  <c r="M30" i="153"/>
  <c r="K30" i="153"/>
  <c r="I30" i="153"/>
  <c r="A30" i="153"/>
  <c r="AA29" i="153"/>
  <c r="S29" i="153"/>
  <c r="Q29" i="153"/>
  <c r="N29" i="153"/>
  <c r="M29" i="153"/>
  <c r="K29" i="153"/>
  <c r="I29" i="153"/>
  <c r="A29" i="153"/>
  <c r="AA28" i="153"/>
  <c r="S28" i="153"/>
  <c r="Q28" i="153"/>
  <c r="N28" i="153"/>
  <c r="O29" i="153" s="1"/>
  <c r="M28" i="153"/>
  <c r="K28" i="153"/>
  <c r="I28" i="153"/>
  <c r="A28" i="153"/>
  <c r="AA27" i="153"/>
  <c r="S27" i="153"/>
  <c r="Q27" i="153"/>
  <c r="N27" i="153"/>
  <c r="O28" i="153" s="1"/>
  <c r="M27" i="153"/>
  <c r="K27" i="153"/>
  <c r="I27" i="153"/>
  <c r="A27" i="153"/>
  <c r="AA26" i="153"/>
  <c r="S26" i="153"/>
  <c r="Q26" i="153"/>
  <c r="N26" i="153"/>
  <c r="O27" i="153" s="1"/>
  <c r="M26" i="153"/>
  <c r="K26" i="153"/>
  <c r="I26" i="153"/>
  <c r="A26" i="153"/>
  <c r="AA25" i="153"/>
  <c r="S25" i="153"/>
  <c r="Q25" i="153"/>
  <c r="N25" i="153"/>
  <c r="O26" i="153" s="1"/>
  <c r="M25" i="153"/>
  <c r="K25" i="153"/>
  <c r="I25" i="153"/>
  <c r="A25" i="153"/>
  <c r="AA24" i="153"/>
  <c r="S24" i="153"/>
  <c r="Q24" i="153"/>
  <c r="N24" i="153"/>
  <c r="O25" i="153" s="1"/>
  <c r="M24" i="153"/>
  <c r="K24" i="153"/>
  <c r="I24" i="153"/>
  <c r="A24" i="153"/>
  <c r="AA23" i="153"/>
  <c r="S23" i="153"/>
  <c r="Q23" i="153"/>
  <c r="N23" i="153"/>
  <c r="O24" i="153" s="1"/>
  <c r="M23" i="153"/>
  <c r="K23" i="153"/>
  <c r="I23" i="153"/>
  <c r="A23" i="153"/>
  <c r="AA22" i="153"/>
  <c r="S22" i="153"/>
  <c r="Q22" i="153"/>
  <c r="N22" i="153"/>
  <c r="O23" i="153" s="1"/>
  <c r="M22" i="153"/>
  <c r="K22" i="153"/>
  <c r="I22" i="153"/>
  <c r="A22" i="153"/>
  <c r="AA21" i="153"/>
  <c r="S21" i="153"/>
  <c r="Q21" i="153"/>
  <c r="N21" i="153"/>
  <c r="O22" i="153" s="1"/>
  <c r="M21" i="153"/>
  <c r="K21" i="153"/>
  <c r="I21" i="153"/>
  <c r="A21" i="153"/>
  <c r="AA20" i="153"/>
  <c r="S20" i="153"/>
  <c r="Q20" i="153"/>
  <c r="N20" i="153"/>
  <c r="O21" i="153" s="1"/>
  <c r="M20" i="153"/>
  <c r="K20" i="153"/>
  <c r="I20" i="153"/>
  <c r="A20" i="153"/>
  <c r="AA19" i="153"/>
  <c r="S19" i="153"/>
  <c r="Q19" i="153"/>
  <c r="N19" i="153"/>
  <c r="O20" i="153" s="1"/>
  <c r="M19" i="153"/>
  <c r="K19" i="153"/>
  <c r="I19" i="153"/>
  <c r="A19" i="153"/>
  <c r="AA18" i="153"/>
  <c r="S18" i="153"/>
  <c r="Q18" i="153"/>
  <c r="N18" i="153"/>
  <c r="O19" i="153" s="1"/>
  <c r="M18" i="153"/>
  <c r="K18" i="153"/>
  <c r="I18" i="153"/>
  <c r="A18" i="153"/>
  <c r="AA17" i="153"/>
  <c r="S17" i="153"/>
  <c r="Q17" i="153"/>
  <c r="N17" i="153"/>
  <c r="O18" i="153" s="1"/>
  <c r="M17" i="153"/>
  <c r="K17" i="153"/>
  <c r="I17" i="153"/>
  <c r="A17" i="153"/>
  <c r="AA16" i="153"/>
  <c r="S16" i="153"/>
  <c r="Q16" i="153"/>
  <c r="N16" i="153"/>
  <c r="O17" i="153" s="1"/>
  <c r="M16" i="153"/>
  <c r="K16" i="153"/>
  <c r="I16" i="153"/>
  <c r="A16" i="153"/>
  <c r="AA15" i="153"/>
  <c r="S15" i="153"/>
  <c r="Q15" i="153"/>
  <c r="O15" i="153"/>
  <c r="N15" i="153"/>
  <c r="O16" i="153" s="1"/>
  <c r="M15" i="153"/>
  <c r="K15" i="153"/>
  <c r="I15" i="153"/>
  <c r="A15" i="153"/>
  <c r="AA14" i="153"/>
  <c r="S14" i="153"/>
  <c r="Q14" i="153"/>
  <c r="M14" i="153"/>
  <c r="K14" i="153"/>
  <c r="I14" i="153"/>
  <c r="A14" i="153"/>
  <c r="K8" i="153"/>
  <c r="K7" i="153"/>
  <c r="E7" i="153"/>
  <c r="K6" i="153"/>
  <c r="E6" i="153"/>
  <c r="K5" i="153"/>
  <c r="E5" i="153"/>
  <c r="E2" i="153"/>
  <c r="D38" i="152"/>
  <c r="AA36" i="152"/>
  <c r="S36" i="152"/>
  <c r="Q36" i="152"/>
  <c r="N36" i="152"/>
  <c r="M36" i="152"/>
  <c r="K36" i="152"/>
  <c r="I36" i="152"/>
  <c r="A36" i="152"/>
  <c r="AA35" i="152"/>
  <c r="S35" i="152"/>
  <c r="Q35" i="152"/>
  <c r="N35" i="152"/>
  <c r="O36" i="152" s="1"/>
  <c r="M35" i="152"/>
  <c r="K35" i="152"/>
  <c r="I35" i="152"/>
  <c r="A35" i="152"/>
  <c r="AA34" i="152"/>
  <c r="S34" i="152"/>
  <c r="Q34" i="152"/>
  <c r="N34" i="152"/>
  <c r="O35" i="152" s="1"/>
  <c r="M34" i="152"/>
  <c r="K34" i="152"/>
  <c r="I34" i="152"/>
  <c r="A34" i="152"/>
  <c r="AA33" i="152"/>
  <c r="S33" i="152"/>
  <c r="Q33" i="152"/>
  <c r="N33" i="152"/>
  <c r="O34" i="152" s="1"/>
  <c r="M33" i="152"/>
  <c r="K33" i="152"/>
  <c r="I33" i="152"/>
  <c r="A33" i="152"/>
  <c r="AA32" i="152"/>
  <c r="S32" i="152"/>
  <c r="Q32" i="152"/>
  <c r="N32" i="152"/>
  <c r="O33" i="152" s="1"/>
  <c r="M32" i="152"/>
  <c r="K32" i="152"/>
  <c r="I32" i="152"/>
  <c r="A32" i="152"/>
  <c r="AA31" i="152"/>
  <c r="S31" i="152"/>
  <c r="Q31" i="152"/>
  <c r="N31" i="152"/>
  <c r="O32" i="152" s="1"/>
  <c r="M31" i="152"/>
  <c r="K31" i="152"/>
  <c r="I31" i="152"/>
  <c r="A31" i="152"/>
  <c r="AA30" i="152"/>
  <c r="S30" i="152"/>
  <c r="Q30" i="152"/>
  <c r="N30" i="152"/>
  <c r="O31" i="152" s="1"/>
  <c r="M30" i="152"/>
  <c r="K30" i="152"/>
  <c r="I30" i="152"/>
  <c r="A30" i="152"/>
  <c r="AA29" i="152"/>
  <c r="S29" i="152"/>
  <c r="Q29" i="152"/>
  <c r="N29" i="152"/>
  <c r="O30" i="152" s="1"/>
  <c r="M29" i="152"/>
  <c r="K29" i="152"/>
  <c r="I29" i="152"/>
  <c r="A29" i="152"/>
  <c r="AA28" i="152"/>
  <c r="S28" i="152"/>
  <c r="Q28" i="152"/>
  <c r="N28" i="152"/>
  <c r="O29" i="152" s="1"/>
  <c r="M28" i="152"/>
  <c r="K28" i="152"/>
  <c r="I28" i="152"/>
  <c r="A28" i="152"/>
  <c r="AA27" i="152"/>
  <c r="S27" i="152"/>
  <c r="Q27" i="152"/>
  <c r="N27" i="152"/>
  <c r="O28" i="152" s="1"/>
  <c r="M27" i="152"/>
  <c r="K27" i="152"/>
  <c r="I27" i="152"/>
  <c r="A27" i="152"/>
  <c r="AA26" i="152"/>
  <c r="S26" i="152"/>
  <c r="Q26" i="152"/>
  <c r="O26" i="152"/>
  <c r="N26" i="152"/>
  <c r="O27" i="152" s="1"/>
  <c r="M26" i="152"/>
  <c r="K26" i="152"/>
  <c r="I26" i="152"/>
  <c r="A26" i="152"/>
  <c r="AA25" i="152"/>
  <c r="S25" i="152"/>
  <c r="Q25" i="152"/>
  <c r="N25" i="152"/>
  <c r="M25" i="152"/>
  <c r="K25" i="152"/>
  <c r="I25" i="152"/>
  <c r="A25" i="152"/>
  <c r="AA24" i="152"/>
  <c r="S24" i="152"/>
  <c r="Q24" i="152"/>
  <c r="N24" i="152"/>
  <c r="O25" i="152" s="1"/>
  <c r="M24" i="152"/>
  <c r="K24" i="152"/>
  <c r="I24" i="152"/>
  <c r="A24" i="152"/>
  <c r="AA23" i="152"/>
  <c r="S23" i="152"/>
  <c r="Q23" i="152"/>
  <c r="N23" i="152"/>
  <c r="O24" i="152" s="1"/>
  <c r="M23" i="152"/>
  <c r="K23" i="152"/>
  <c r="I23" i="152"/>
  <c r="A23" i="152"/>
  <c r="AA22" i="152"/>
  <c r="S22" i="152"/>
  <c r="Q22" i="152"/>
  <c r="N22" i="152"/>
  <c r="O23" i="152" s="1"/>
  <c r="M22" i="152"/>
  <c r="K22" i="152"/>
  <c r="I22" i="152"/>
  <c r="A22" i="152"/>
  <c r="AA21" i="152"/>
  <c r="S21" i="152"/>
  <c r="Q21" i="152"/>
  <c r="N21" i="152"/>
  <c r="O22" i="152" s="1"/>
  <c r="M21" i="152"/>
  <c r="K21" i="152"/>
  <c r="I21" i="152"/>
  <c r="A21" i="152"/>
  <c r="AA20" i="152"/>
  <c r="S20" i="152"/>
  <c r="Q20" i="152"/>
  <c r="N20" i="152"/>
  <c r="O21" i="152" s="1"/>
  <c r="M20" i="152"/>
  <c r="K20" i="152"/>
  <c r="I20" i="152"/>
  <c r="A20" i="152"/>
  <c r="AA19" i="152"/>
  <c r="S19" i="152"/>
  <c r="Q19" i="152"/>
  <c r="N19" i="152"/>
  <c r="O20" i="152" s="1"/>
  <c r="M19" i="152"/>
  <c r="K19" i="152"/>
  <c r="I19" i="152"/>
  <c r="A19" i="152"/>
  <c r="AA18" i="152"/>
  <c r="S18" i="152"/>
  <c r="Q18" i="152"/>
  <c r="N18" i="152"/>
  <c r="O19" i="152" s="1"/>
  <c r="M18" i="152"/>
  <c r="K18" i="152"/>
  <c r="I18" i="152"/>
  <c r="A18" i="152"/>
  <c r="AA17" i="152"/>
  <c r="S17" i="152"/>
  <c r="Q17" i="152"/>
  <c r="N17" i="152"/>
  <c r="O18" i="152" s="1"/>
  <c r="M17" i="152"/>
  <c r="K17" i="152"/>
  <c r="I17" i="152"/>
  <c r="A17" i="152"/>
  <c r="AA16" i="152"/>
  <c r="S16" i="152"/>
  <c r="Q16" i="152"/>
  <c r="N16" i="152"/>
  <c r="O17" i="152" s="1"/>
  <c r="M16" i="152"/>
  <c r="K16" i="152"/>
  <c r="I16" i="152"/>
  <c r="A16" i="152"/>
  <c r="AA15" i="152"/>
  <c r="S15" i="152"/>
  <c r="Q15" i="152"/>
  <c r="O15" i="152"/>
  <c r="N15" i="152"/>
  <c r="O16" i="152" s="1"/>
  <c r="M15" i="152"/>
  <c r="K15" i="152"/>
  <c r="I15" i="152"/>
  <c r="A15" i="152"/>
  <c r="AA14" i="152"/>
  <c r="S14" i="152"/>
  <c r="Q14" i="152"/>
  <c r="M14" i="152"/>
  <c r="K14" i="152"/>
  <c r="I14" i="152"/>
  <c r="A14" i="152"/>
  <c r="K8" i="152"/>
  <c r="K7" i="152"/>
  <c r="E7" i="152"/>
  <c r="K6" i="152"/>
  <c r="E6" i="152"/>
  <c r="K5" i="152"/>
  <c r="E5" i="152"/>
  <c r="E2" i="152"/>
  <c r="D38" i="151"/>
  <c r="AA36" i="151"/>
  <c r="S36" i="151"/>
  <c r="Q36" i="151"/>
  <c r="N36" i="151"/>
  <c r="M36" i="151"/>
  <c r="K36" i="151"/>
  <c r="I36" i="151"/>
  <c r="A36" i="151"/>
  <c r="AA35" i="151"/>
  <c r="S35" i="151"/>
  <c r="Q35" i="151"/>
  <c r="N35" i="151"/>
  <c r="O36" i="151" s="1"/>
  <c r="M35" i="151"/>
  <c r="K35" i="151"/>
  <c r="I35" i="151"/>
  <c r="A35" i="151"/>
  <c r="AA34" i="151"/>
  <c r="S34" i="151"/>
  <c r="Q34" i="151"/>
  <c r="N34" i="151"/>
  <c r="O35" i="151" s="1"/>
  <c r="M34" i="151"/>
  <c r="K34" i="151"/>
  <c r="I34" i="151"/>
  <c r="A34" i="151"/>
  <c r="AA33" i="151"/>
  <c r="S33" i="151"/>
  <c r="Q33" i="151"/>
  <c r="N33" i="151"/>
  <c r="O34" i="151" s="1"/>
  <c r="M33" i="151"/>
  <c r="K33" i="151"/>
  <c r="I33" i="151"/>
  <c r="A33" i="151"/>
  <c r="AA32" i="151"/>
  <c r="S32" i="151"/>
  <c r="Q32" i="151"/>
  <c r="N32" i="151"/>
  <c r="O33" i="151" s="1"/>
  <c r="M32" i="151"/>
  <c r="K32" i="151"/>
  <c r="I32" i="151"/>
  <c r="A32" i="151"/>
  <c r="AA31" i="151"/>
  <c r="S31" i="151"/>
  <c r="Q31" i="151"/>
  <c r="N31" i="151"/>
  <c r="O32" i="151" s="1"/>
  <c r="M31" i="151"/>
  <c r="K31" i="151"/>
  <c r="I31" i="151"/>
  <c r="A31" i="151"/>
  <c r="AA30" i="151"/>
  <c r="S30" i="151"/>
  <c r="Q30" i="151"/>
  <c r="N30" i="151"/>
  <c r="O31" i="151" s="1"/>
  <c r="M30" i="151"/>
  <c r="K30" i="151"/>
  <c r="I30" i="151"/>
  <c r="A30" i="151"/>
  <c r="AA29" i="151"/>
  <c r="S29" i="151"/>
  <c r="Q29" i="151"/>
  <c r="N29" i="151"/>
  <c r="O30" i="151" s="1"/>
  <c r="M29" i="151"/>
  <c r="K29" i="151"/>
  <c r="I29" i="151"/>
  <c r="A29" i="151"/>
  <c r="AA28" i="151"/>
  <c r="S28" i="151"/>
  <c r="Q28" i="151"/>
  <c r="N28" i="151"/>
  <c r="O29" i="151" s="1"/>
  <c r="M28" i="151"/>
  <c r="K28" i="151"/>
  <c r="I28" i="151"/>
  <c r="A28" i="151"/>
  <c r="AA27" i="151"/>
  <c r="S27" i="151"/>
  <c r="Q27" i="151"/>
  <c r="N27" i="151"/>
  <c r="O28" i="151" s="1"/>
  <c r="M27" i="151"/>
  <c r="K27" i="151"/>
  <c r="I27" i="151"/>
  <c r="A27" i="151"/>
  <c r="AA26" i="151"/>
  <c r="S26" i="151"/>
  <c r="Q26" i="151"/>
  <c r="N26" i="151"/>
  <c r="O27" i="151" s="1"/>
  <c r="M26" i="151"/>
  <c r="K26" i="151"/>
  <c r="I26" i="151"/>
  <c r="A26" i="151"/>
  <c r="AA25" i="151"/>
  <c r="S25" i="151"/>
  <c r="Q25" i="151"/>
  <c r="N25" i="151"/>
  <c r="O26" i="151" s="1"/>
  <c r="M25" i="151"/>
  <c r="K25" i="151"/>
  <c r="I25" i="151"/>
  <c r="A25" i="151"/>
  <c r="AA24" i="151"/>
  <c r="S24" i="151"/>
  <c r="Q24" i="151"/>
  <c r="N24" i="151"/>
  <c r="O25" i="151" s="1"/>
  <c r="M24" i="151"/>
  <c r="K24" i="151"/>
  <c r="I24" i="151"/>
  <c r="A24" i="151"/>
  <c r="AA23" i="151"/>
  <c r="S23" i="151"/>
  <c r="Q23" i="151"/>
  <c r="N23" i="151"/>
  <c r="O24" i="151" s="1"/>
  <c r="M23" i="151"/>
  <c r="K23" i="151"/>
  <c r="I23" i="151"/>
  <c r="A23" i="151"/>
  <c r="AA22" i="151"/>
  <c r="S22" i="151"/>
  <c r="Q22" i="151"/>
  <c r="O22" i="151"/>
  <c r="N22" i="151"/>
  <c r="O23" i="151" s="1"/>
  <c r="M22" i="151"/>
  <c r="K22" i="151"/>
  <c r="I22" i="151"/>
  <c r="A22" i="151"/>
  <c r="AA21" i="151"/>
  <c r="S21" i="151"/>
  <c r="Q21" i="151"/>
  <c r="N21" i="151"/>
  <c r="M21" i="151"/>
  <c r="K21" i="151"/>
  <c r="I21" i="151"/>
  <c r="A21" i="151"/>
  <c r="AA20" i="151"/>
  <c r="S20" i="151"/>
  <c r="Q20" i="151"/>
  <c r="N20" i="151"/>
  <c r="O21" i="151" s="1"/>
  <c r="M20" i="151"/>
  <c r="K20" i="151"/>
  <c r="I20" i="151"/>
  <c r="A20" i="151"/>
  <c r="AA19" i="151"/>
  <c r="S19" i="151"/>
  <c r="Q19" i="151"/>
  <c r="N19" i="151"/>
  <c r="O20" i="151" s="1"/>
  <c r="M19" i="151"/>
  <c r="K19" i="151"/>
  <c r="I19" i="151"/>
  <c r="A19" i="151"/>
  <c r="AA18" i="151"/>
  <c r="S18" i="151"/>
  <c r="Q18" i="151"/>
  <c r="N18" i="151"/>
  <c r="O19" i="151" s="1"/>
  <c r="M18" i="151"/>
  <c r="K18" i="151"/>
  <c r="I18" i="151"/>
  <c r="A18" i="151"/>
  <c r="AA17" i="151"/>
  <c r="S17" i="151"/>
  <c r="Q17" i="151"/>
  <c r="N17" i="151"/>
  <c r="O18" i="151" s="1"/>
  <c r="M17" i="151"/>
  <c r="K17" i="151"/>
  <c r="I17" i="151"/>
  <c r="A17" i="151"/>
  <c r="AA16" i="151"/>
  <c r="S16" i="151"/>
  <c r="Q16" i="151"/>
  <c r="N16" i="151"/>
  <c r="O17" i="151" s="1"/>
  <c r="M16" i="151"/>
  <c r="K16" i="151"/>
  <c r="I16" i="151"/>
  <c r="A16" i="151"/>
  <c r="AA15" i="151"/>
  <c r="S15" i="151"/>
  <c r="Q15" i="151"/>
  <c r="O15" i="151"/>
  <c r="N15" i="151"/>
  <c r="O16" i="151" s="1"/>
  <c r="M15" i="151"/>
  <c r="K15" i="151"/>
  <c r="I15" i="151"/>
  <c r="A15" i="151"/>
  <c r="AA14" i="151"/>
  <c r="S14" i="151"/>
  <c r="Q14" i="151"/>
  <c r="M14" i="151"/>
  <c r="K14" i="151"/>
  <c r="I14" i="151"/>
  <c r="A14" i="151"/>
  <c r="K8" i="151"/>
  <c r="K7" i="151"/>
  <c r="E7" i="151"/>
  <c r="K6" i="151"/>
  <c r="E6" i="151"/>
  <c r="K5" i="151"/>
  <c r="E5" i="151"/>
  <c r="E2" i="151"/>
  <c r="D38" i="150"/>
  <c r="AA36" i="150"/>
  <c r="S36" i="150"/>
  <c r="Q36" i="150"/>
  <c r="N36" i="150"/>
  <c r="M36" i="150"/>
  <c r="K36" i="150"/>
  <c r="I36" i="150"/>
  <c r="A36" i="150"/>
  <c r="AA35" i="150"/>
  <c r="S35" i="150"/>
  <c r="Q35" i="150"/>
  <c r="O35" i="150"/>
  <c r="N35" i="150"/>
  <c r="O36" i="150" s="1"/>
  <c r="M35" i="150"/>
  <c r="K35" i="150"/>
  <c r="I35" i="150"/>
  <c r="A35" i="150"/>
  <c r="AA34" i="150"/>
  <c r="S34" i="150"/>
  <c r="Q34" i="150"/>
  <c r="N34" i="150"/>
  <c r="M34" i="150"/>
  <c r="K34" i="150"/>
  <c r="I34" i="150"/>
  <c r="A34" i="150"/>
  <c r="AA33" i="150"/>
  <c r="S33" i="150"/>
  <c r="Q33" i="150"/>
  <c r="N33" i="150"/>
  <c r="O34" i="150" s="1"/>
  <c r="M33" i="150"/>
  <c r="K33" i="150"/>
  <c r="I33" i="150"/>
  <c r="A33" i="150"/>
  <c r="AA32" i="150"/>
  <c r="S32" i="150"/>
  <c r="Q32" i="150"/>
  <c r="N32" i="150"/>
  <c r="O33" i="150" s="1"/>
  <c r="M32" i="150"/>
  <c r="K32" i="150"/>
  <c r="I32" i="150"/>
  <c r="A32" i="150"/>
  <c r="AA31" i="150"/>
  <c r="S31" i="150"/>
  <c r="Q31" i="150"/>
  <c r="N31" i="150"/>
  <c r="O32" i="150" s="1"/>
  <c r="M31" i="150"/>
  <c r="K31" i="150"/>
  <c r="I31" i="150"/>
  <c r="A31" i="150"/>
  <c r="AA30" i="150"/>
  <c r="S30" i="150"/>
  <c r="Q30" i="150"/>
  <c r="N30" i="150"/>
  <c r="O31" i="150" s="1"/>
  <c r="M30" i="150"/>
  <c r="K30" i="150"/>
  <c r="I30" i="150"/>
  <c r="A30" i="150"/>
  <c r="AA29" i="150"/>
  <c r="S29" i="150"/>
  <c r="Q29" i="150"/>
  <c r="N29" i="150"/>
  <c r="O30" i="150" s="1"/>
  <c r="M29" i="150"/>
  <c r="K29" i="150"/>
  <c r="I29" i="150"/>
  <c r="A29" i="150"/>
  <c r="AA28" i="150"/>
  <c r="S28" i="150"/>
  <c r="Q28" i="150"/>
  <c r="N28" i="150"/>
  <c r="O29" i="150" s="1"/>
  <c r="M28" i="150"/>
  <c r="K28" i="150"/>
  <c r="I28" i="150"/>
  <c r="A28" i="150"/>
  <c r="AA27" i="150"/>
  <c r="S27" i="150"/>
  <c r="Q27" i="150"/>
  <c r="N27" i="150"/>
  <c r="O28" i="150" s="1"/>
  <c r="M27" i="150"/>
  <c r="K27" i="150"/>
  <c r="I27" i="150"/>
  <c r="A27" i="150"/>
  <c r="AA26" i="150"/>
  <c r="S26" i="150"/>
  <c r="Q26" i="150"/>
  <c r="N26" i="150"/>
  <c r="O27" i="150" s="1"/>
  <c r="M26" i="150"/>
  <c r="K26" i="150"/>
  <c r="I26" i="150"/>
  <c r="A26" i="150"/>
  <c r="AA25" i="150"/>
  <c r="S25" i="150"/>
  <c r="Q25" i="150"/>
  <c r="N25" i="150"/>
  <c r="O26" i="150" s="1"/>
  <c r="M25" i="150"/>
  <c r="K25" i="150"/>
  <c r="I25" i="150"/>
  <c r="A25" i="150"/>
  <c r="AA24" i="150"/>
  <c r="S24" i="150"/>
  <c r="Q24" i="150"/>
  <c r="N24" i="150"/>
  <c r="O25" i="150" s="1"/>
  <c r="M24" i="150"/>
  <c r="K24" i="150"/>
  <c r="I24" i="150"/>
  <c r="A24" i="150"/>
  <c r="AA23" i="150"/>
  <c r="S23" i="150"/>
  <c r="Q23" i="150"/>
  <c r="N23" i="150"/>
  <c r="O24" i="150" s="1"/>
  <c r="M23" i="150"/>
  <c r="K23" i="150"/>
  <c r="I23" i="150"/>
  <c r="A23" i="150"/>
  <c r="AA22" i="150"/>
  <c r="S22" i="150"/>
  <c r="Q22" i="150"/>
  <c r="N22" i="150"/>
  <c r="O23" i="150" s="1"/>
  <c r="M22" i="150"/>
  <c r="K22" i="150"/>
  <c r="I22" i="150"/>
  <c r="A22" i="150"/>
  <c r="AA21" i="150"/>
  <c r="S21" i="150"/>
  <c r="Q21" i="150"/>
  <c r="N21" i="150"/>
  <c r="O22" i="150" s="1"/>
  <c r="M21" i="150"/>
  <c r="K21" i="150"/>
  <c r="I21" i="150"/>
  <c r="A21" i="150"/>
  <c r="AA20" i="150"/>
  <c r="S20" i="150"/>
  <c r="Q20" i="150"/>
  <c r="N20" i="150"/>
  <c r="O21" i="150" s="1"/>
  <c r="M20" i="150"/>
  <c r="K20" i="150"/>
  <c r="I20" i="150"/>
  <c r="A20" i="150"/>
  <c r="AA19" i="150"/>
  <c r="S19" i="150"/>
  <c r="Q19" i="150"/>
  <c r="O19" i="150"/>
  <c r="N19" i="150"/>
  <c r="O20" i="150" s="1"/>
  <c r="M19" i="150"/>
  <c r="K19" i="150"/>
  <c r="I19" i="150"/>
  <c r="A19" i="150"/>
  <c r="AA18" i="150"/>
  <c r="S18" i="150"/>
  <c r="Q18" i="150"/>
  <c r="N18" i="150"/>
  <c r="M18" i="150"/>
  <c r="K18" i="150"/>
  <c r="I18" i="150"/>
  <c r="A18" i="150"/>
  <c r="AA17" i="150"/>
  <c r="S17" i="150"/>
  <c r="Q17" i="150"/>
  <c r="N17" i="150"/>
  <c r="O18" i="150" s="1"/>
  <c r="M17" i="150"/>
  <c r="K17" i="150"/>
  <c r="I17" i="150"/>
  <c r="A17" i="150"/>
  <c r="AA16" i="150"/>
  <c r="S16" i="150"/>
  <c r="Q16" i="150"/>
  <c r="N16" i="150"/>
  <c r="O17" i="150" s="1"/>
  <c r="M16" i="150"/>
  <c r="K16" i="150"/>
  <c r="I16" i="150"/>
  <c r="A16" i="150"/>
  <c r="AA15" i="150"/>
  <c r="S15" i="150"/>
  <c r="Q15" i="150"/>
  <c r="O15" i="150"/>
  <c r="N15" i="150"/>
  <c r="O16" i="150" s="1"/>
  <c r="M15" i="150"/>
  <c r="K15" i="150"/>
  <c r="I15" i="150"/>
  <c r="A15" i="150"/>
  <c r="AA14" i="150"/>
  <c r="S14" i="150"/>
  <c r="Q14" i="150"/>
  <c r="M14" i="150"/>
  <c r="K14" i="150"/>
  <c r="I14" i="150"/>
  <c r="A14" i="150"/>
  <c r="K8" i="150"/>
  <c r="K7" i="150"/>
  <c r="E7" i="150"/>
  <c r="K6" i="150"/>
  <c r="E6" i="150"/>
  <c r="K5" i="150"/>
  <c r="E5" i="150"/>
  <c r="E2" i="150"/>
  <c r="D38" i="149"/>
  <c r="AA36" i="149"/>
  <c r="S36" i="149"/>
  <c r="Q36" i="149"/>
  <c r="N36" i="149"/>
  <c r="M36" i="149"/>
  <c r="K36" i="149"/>
  <c r="I36" i="149"/>
  <c r="A36" i="149"/>
  <c r="AA35" i="149"/>
  <c r="S35" i="149"/>
  <c r="Q35" i="149"/>
  <c r="N35" i="149"/>
  <c r="O36" i="149" s="1"/>
  <c r="M35" i="149"/>
  <c r="K35" i="149"/>
  <c r="I35" i="149"/>
  <c r="A35" i="149"/>
  <c r="AA34" i="149"/>
  <c r="S34" i="149"/>
  <c r="Q34" i="149"/>
  <c r="O34" i="149"/>
  <c r="N34" i="149"/>
  <c r="O35" i="149" s="1"/>
  <c r="M34" i="149"/>
  <c r="K34" i="149"/>
  <c r="I34" i="149"/>
  <c r="A34" i="149"/>
  <c r="AA33" i="149"/>
  <c r="S33" i="149"/>
  <c r="Q33" i="149"/>
  <c r="N33" i="149"/>
  <c r="M33" i="149"/>
  <c r="K33" i="149"/>
  <c r="I33" i="149"/>
  <c r="A33" i="149"/>
  <c r="AA32" i="149"/>
  <c r="S32" i="149"/>
  <c r="Q32" i="149"/>
  <c r="N32" i="149"/>
  <c r="O33" i="149" s="1"/>
  <c r="M32" i="149"/>
  <c r="K32" i="149"/>
  <c r="I32" i="149"/>
  <c r="A32" i="149"/>
  <c r="AA31" i="149"/>
  <c r="S31" i="149"/>
  <c r="Q31" i="149"/>
  <c r="N31" i="149"/>
  <c r="O32" i="149" s="1"/>
  <c r="M31" i="149"/>
  <c r="K31" i="149"/>
  <c r="I31" i="149"/>
  <c r="A31" i="149"/>
  <c r="AA30" i="149"/>
  <c r="S30" i="149"/>
  <c r="Q30" i="149"/>
  <c r="N30" i="149"/>
  <c r="O31" i="149" s="1"/>
  <c r="M30" i="149"/>
  <c r="K30" i="149"/>
  <c r="I30" i="149"/>
  <c r="A30" i="149"/>
  <c r="AA29" i="149"/>
  <c r="S29" i="149"/>
  <c r="Q29" i="149"/>
  <c r="N29" i="149"/>
  <c r="O30" i="149" s="1"/>
  <c r="M29" i="149"/>
  <c r="K29" i="149"/>
  <c r="I29" i="149"/>
  <c r="A29" i="149"/>
  <c r="AA28" i="149"/>
  <c r="S28" i="149"/>
  <c r="Q28" i="149"/>
  <c r="N28" i="149"/>
  <c r="O29" i="149" s="1"/>
  <c r="M28" i="149"/>
  <c r="K28" i="149"/>
  <c r="I28" i="149"/>
  <c r="A28" i="149"/>
  <c r="AA27" i="149"/>
  <c r="S27" i="149"/>
  <c r="Q27" i="149"/>
  <c r="N27" i="149"/>
  <c r="O28" i="149" s="1"/>
  <c r="M27" i="149"/>
  <c r="K27" i="149"/>
  <c r="I27" i="149"/>
  <c r="A27" i="149"/>
  <c r="AA26" i="149"/>
  <c r="S26" i="149"/>
  <c r="Q26" i="149"/>
  <c r="N26" i="149"/>
  <c r="O27" i="149" s="1"/>
  <c r="M26" i="149"/>
  <c r="K26" i="149"/>
  <c r="I26" i="149"/>
  <c r="A26" i="149"/>
  <c r="AA25" i="149"/>
  <c r="S25" i="149"/>
  <c r="Q25" i="149"/>
  <c r="N25" i="149"/>
  <c r="O26" i="149" s="1"/>
  <c r="M25" i="149"/>
  <c r="K25" i="149"/>
  <c r="I25" i="149"/>
  <c r="A25" i="149"/>
  <c r="AA24" i="149"/>
  <c r="S24" i="149"/>
  <c r="Q24" i="149"/>
  <c r="N24" i="149"/>
  <c r="O25" i="149" s="1"/>
  <c r="M24" i="149"/>
  <c r="K24" i="149"/>
  <c r="I24" i="149"/>
  <c r="A24" i="149"/>
  <c r="AA23" i="149"/>
  <c r="S23" i="149"/>
  <c r="Q23" i="149"/>
  <c r="N23" i="149"/>
  <c r="O24" i="149" s="1"/>
  <c r="M23" i="149"/>
  <c r="K23" i="149"/>
  <c r="I23" i="149"/>
  <c r="A23" i="149"/>
  <c r="AA22" i="149"/>
  <c r="S22" i="149"/>
  <c r="Q22" i="149"/>
  <c r="N22" i="149"/>
  <c r="O23" i="149" s="1"/>
  <c r="M22" i="149"/>
  <c r="K22" i="149"/>
  <c r="I22" i="149"/>
  <c r="A22" i="149"/>
  <c r="AA21" i="149"/>
  <c r="S21" i="149"/>
  <c r="Q21" i="149"/>
  <c r="N21" i="149"/>
  <c r="O22" i="149" s="1"/>
  <c r="M21" i="149"/>
  <c r="K21" i="149"/>
  <c r="I21" i="149"/>
  <c r="A21" i="149"/>
  <c r="AA20" i="149"/>
  <c r="S20" i="149"/>
  <c r="Q20" i="149"/>
  <c r="N20" i="149"/>
  <c r="O21" i="149" s="1"/>
  <c r="M20" i="149"/>
  <c r="K20" i="149"/>
  <c r="I20" i="149"/>
  <c r="A20" i="149"/>
  <c r="AA19" i="149"/>
  <c r="S19" i="149"/>
  <c r="Q19" i="149"/>
  <c r="N19" i="149"/>
  <c r="O20" i="149" s="1"/>
  <c r="M19" i="149"/>
  <c r="K19" i="149"/>
  <c r="I19" i="149"/>
  <c r="A19" i="149"/>
  <c r="AA18" i="149"/>
  <c r="S18" i="149"/>
  <c r="Q18" i="149"/>
  <c r="N18" i="149"/>
  <c r="O19" i="149" s="1"/>
  <c r="M18" i="149"/>
  <c r="K18" i="149"/>
  <c r="I18" i="149"/>
  <c r="A18" i="149"/>
  <c r="AA17" i="149"/>
  <c r="S17" i="149"/>
  <c r="Q17" i="149"/>
  <c r="N17" i="149"/>
  <c r="O18" i="149" s="1"/>
  <c r="M17" i="149"/>
  <c r="K17" i="149"/>
  <c r="I17" i="149"/>
  <c r="A17" i="149"/>
  <c r="AA16" i="149"/>
  <c r="S16" i="149"/>
  <c r="Q16" i="149"/>
  <c r="N16" i="149"/>
  <c r="O17" i="149" s="1"/>
  <c r="M16" i="149"/>
  <c r="K16" i="149"/>
  <c r="I16" i="149"/>
  <c r="A16" i="149"/>
  <c r="AA15" i="149"/>
  <c r="S15" i="149"/>
  <c r="Q15" i="149"/>
  <c r="O15" i="149"/>
  <c r="N15" i="149"/>
  <c r="O16" i="149" s="1"/>
  <c r="M15" i="149"/>
  <c r="K15" i="149"/>
  <c r="I15" i="149"/>
  <c r="A15" i="149"/>
  <c r="AA14" i="149"/>
  <c r="S14" i="149"/>
  <c r="Q14" i="149"/>
  <c r="M14" i="149"/>
  <c r="K14" i="149"/>
  <c r="I14" i="149"/>
  <c r="A14" i="149"/>
  <c r="K8" i="149"/>
  <c r="K7" i="149"/>
  <c r="E7" i="149"/>
  <c r="K6" i="149"/>
  <c r="E6" i="149"/>
  <c r="K5" i="149"/>
  <c r="E5" i="149"/>
  <c r="E2" i="149"/>
  <c r="D38" i="148"/>
  <c r="AA36" i="148"/>
  <c r="S36" i="148"/>
  <c r="Q36" i="148"/>
  <c r="N36" i="148"/>
  <c r="M36" i="148"/>
  <c r="K36" i="148"/>
  <c r="I36" i="148"/>
  <c r="A36" i="148"/>
  <c r="AA35" i="148"/>
  <c r="S35" i="148"/>
  <c r="Q35" i="148"/>
  <c r="N35" i="148"/>
  <c r="O36" i="148" s="1"/>
  <c r="M35" i="148"/>
  <c r="K35" i="148"/>
  <c r="I35" i="148"/>
  <c r="A35" i="148"/>
  <c r="AA34" i="148"/>
  <c r="S34" i="148"/>
  <c r="Q34" i="148"/>
  <c r="N34" i="148"/>
  <c r="O35" i="148" s="1"/>
  <c r="M34" i="148"/>
  <c r="K34" i="148"/>
  <c r="I34" i="148"/>
  <c r="A34" i="148"/>
  <c r="AA33" i="148"/>
  <c r="S33" i="148"/>
  <c r="Q33" i="148"/>
  <c r="N33" i="148"/>
  <c r="O34" i="148" s="1"/>
  <c r="M33" i="148"/>
  <c r="K33" i="148"/>
  <c r="I33" i="148"/>
  <c r="A33" i="148"/>
  <c r="AA32" i="148"/>
  <c r="S32" i="148"/>
  <c r="Q32" i="148"/>
  <c r="N32" i="148"/>
  <c r="O33" i="148" s="1"/>
  <c r="M32" i="148"/>
  <c r="K32" i="148"/>
  <c r="I32" i="148"/>
  <c r="A32" i="148"/>
  <c r="AA31" i="148"/>
  <c r="S31" i="148"/>
  <c r="Q31" i="148"/>
  <c r="N31" i="148"/>
  <c r="O32" i="148" s="1"/>
  <c r="M31" i="148"/>
  <c r="K31" i="148"/>
  <c r="I31" i="148"/>
  <c r="A31" i="148"/>
  <c r="AA30" i="148"/>
  <c r="S30" i="148"/>
  <c r="Q30" i="148"/>
  <c r="N30" i="148"/>
  <c r="O31" i="148" s="1"/>
  <c r="M30" i="148"/>
  <c r="K30" i="148"/>
  <c r="I30" i="148"/>
  <c r="A30" i="148"/>
  <c r="AA29" i="148"/>
  <c r="S29" i="148"/>
  <c r="Q29" i="148"/>
  <c r="N29" i="148"/>
  <c r="O30" i="148" s="1"/>
  <c r="M29" i="148"/>
  <c r="K29" i="148"/>
  <c r="I29" i="148"/>
  <c r="A29" i="148"/>
  <c r="AA28" i="148"/>
  <c r="S28" i="148"/>
  <c r="Q28" i="148"/>
  <c r="N28" i="148"/>
  <c r="O29" i="148" s="1"/>
  <c r="M28" i="148"/>
  <c r="K28" i="148"/>
  <c r="I28" i="148"/>
  <c r="A28" i="148"/>
  <c r="AA27" i="148"/>
  <c r="S27" i="148"/>
  <c r="Q27" i="148"/>
  <c r="N27" i="148"/>
  <c r="O28" i="148" s="1"/>
  <c r="M27" i="148"/>
  <c r="K27" i="148"/>
  <c r="I27" i="148"/>
  <c r="A27" i="148"/>
  <c r="AA26" i="148"/>
  <c r="S26" i="148"/>
  <c r="Q26" i="148"/>
  <c r="N26" i="148"/>
  <c r="O27" i="148" s="1"/>
  <c r="M26" i="148"/>
  <c r="K26" i="148"/>
  <c r="I26" i="148"/>
  <c r="A26" i="148"/>
  <c r="AA25" i="148"/>
  <c r="S25" i="148"/>
  <c r="Q25" i="148"/>
  <c r="N25" i="148"/>
  <c r="O26" i="148" s="1"/>
  <c r="M25" i="148"/>
  <c r="K25" i="148"/>
  <c r="I25" i="148"/>
  <c r="A25" i="148"/>
  <c r="AA24" i="148"/>
  <c r="S24" i="148"/>
  <c r="Q24" i="148"/>
  <c r="N24" i="148"/>
  <c r="O25" i="148" s="1"/>
  <c r="M24" i="148"/>
  <c r="K24" i="148"/>
  <c r="I24" i="148"/>
  <c r="A24" i="148"/>
  <c r="AA23" i="148"/>
  <c r="S23" i="148"/>
  <c r="Q23" i="148"/>
  <c r="N23" i="148"/>
  <c r="O24" i="148" s="1"/>
  <c r="M23" i="148"/>
  <c r="K23" i="148"/>
  <c r="I23" i="148"/>
  <c r="A23" i="148"/>
  <c r="AA22" i="148"/>
  <c r="N22" i="148" s="1"/>
  <c r="O23" i="148" s="1"/>
  <c r="S22" i="148"/>
  <c r="A22" i="148"/>
  <c r="AA21" i="148"/>
  <c r="N21" i="148" s="1"/>
  <c r="S21" i="148"/>
  <c r="A21" i="148"/>
  <c r="AA20" i="148"/>
  <c r="N20" i="148" s="1"/>
  <c r="S20" i="148"/>
  <c r="A20" i="148"/>
  <c r="AA19" i="148"/>
  <c r="N19" i="148" s="1"/>
  <c r="S19" i="148"/>
  <c r="A19" i="148"/>
  <c r="AA18" i="148"/>
  <c r="N18" i="148" s="1"/>
  <c r="S18" i="148"/>
  <c r="A18" i="148"/>
  <c r="AA17" i="148"/>
  <c r="N17" i="148" s="1"/>
  <c r="S17" i="148"/>
  <c r="A17" i="148"/>
  <c r="AA16" i="148"/>
  <c r="S16" i="148"/>
  <c r="N16" i="148"/>
  <c r="A16" i="148"/>
  <c r="AA15" i="148"/>
  <c r="N15" i="148" s="1"/>
  <c r="S15" i="148"/>
  <c r="O15" i="148"/>
  <c r="A15" i="148"/>
  <c r="AA14" i="148"/>
  <c r="S14" i="148"/>
  <c r="A14" i="148"/>
  <c r="K8" i="148"/>
  <c r="K7" i="148"/>
  <c r="E7" i="148"/>
  <c r="K6" i="148"/>
  <c r="E6" i="148"/>
  <c r="K5" i="148"/>
  <c r="E5" i="148"/>
  <c r="E2" i="148"/>
  <c r="E7" i="147"/>
  <c r="E6" i="147"/>
  <c r="E5" i="147"/>
  <c r="O16" i="148" l="1"/>
  <c r="O22" i="148"/>
  <c r="O21" i="148"/>
  <c r="O20" i="148"/>
  <c r="O19" i="148"/>
  <c r="O18" i="148"/>
  <c r="O17" i="148"/>
  <c r="B50" i="161"/>
  <c r="B50" i="160"/>
  <c r="B50" i="159"/>
  <c r="B50" i="158"/>
  <c r="B50" i="157"/>
  <c r="B50" i="156"/>
  <c r="B50" i="155"/>
  <c r="B50" i="140"/>
  <c r="B50" i="52"/>
  <c r="B50" i="142"/>
  <c r="B50" i="141"/>
  <c r="B50" i="146"/>
  <c r="B50" i="143"/>
  <c r="B50" i="144"/>
  <c r="B50" i="145"/>
  <c r="B50" i="154"/>
  <c r="B50" i="153"/>
  <c r="B50" i="152"/>
  <c r="B50" i="151"/>
  <c r="B50" i="150"/>
  <c r="B50" i="149"/>
  <c r="B50" i="148"/>
  <c r="N23" i="147"/>
  <c r="N24" i="147"/>
  <c r="N25" i="147"/>
  <c r="N26" i="147"/>
  <c r="N27" i="147"/>
  <c r="N28" i="147"/>
  <c r="N29" i="147"/>
  <c r="N30" i="147"/>
  <c r="N31" i="147"/>
  <c r="N32" i="147"/>
  <c r="N33" i="147"/>
  <c r="N34" i="147"/>
  <c r="N35" i="147"/>
  <c r="N36" i="147"/>
  <c r="J21" i="139" l="1"/>
  <c r="I21" i="139"/>
  <c r="E21" i="139"/>
  <c r="H21" i="139"/>
  <c r="D21" i="139"/>
  <c r="F21" i="139"/>
  <c r="G21" i="139"/>
  <c r="C21" i="139"/>
  <c r="B21" i="139"/>
  <c r="J33" i="139"/>
  <c r="I33" i="139"/>
  <c r="E33" i="139"/>
  <c r="H33" i="139"/>
  <c r="D33" i="139"/>
  <c r="B33" i="139"/>
  <c r="G33" i="139"/>
  <c r="C33" i="139"/>
  <c r="F33" i="139"/>
  <c r="J18" i="139"/>
  <c r="I18" i="139"/>
  <c r="E18" i="139"/>
  <c r="F18" i="139"/>
  <c r="H18" i="139"/>
  <c r="D18" i="139"/>
  <c r="G18" i="139"/>
  <c r="C18" i="139"/>
  <c r="B18" i="139"/>
  <c r="J24" i="139"/>
  <c r="I24" i="139"/>
  <c r="E24" i="139"/>
  <c r="H24" i="139"/>
  <c r="D24" i="139"/>
  <c r="F24" i="139"/>
  <c r="G24" i="139"/>
  <c r="C24" i="139"/>
  <c r="B24" i="139"/>
  <c r="J26" i="139"/>
  <c r="I26" i="139"/>
  <c r="E26" i="139"/>
  <c r="B26" i="139"/>
  <c r="H26" i="139"/>
  <c r="D26" i="139"/>
  <c r="F26" i="139"/>
  <c r="G26" i="139"/>
  <c r="C26" i="139"/>
  <c r="J30" i="139"/>
  <c r="I30" i="139"/>
  <c r="E30" i="139"/>
  <c r="H30" i="139"/>
  <c r="D30" i="139"/>
  <c r="B30" i="139"/>
  <c r="G30" i="139"/>
  <c r="C30" i="139"/>
  <c r="F30" i="139"/>
  <c r="J34" i="139"/>
  <c r="I34" i="139"/>
  <c r="E34" i="139"/>
  <c r="H34" i="139"/>
  <c r="D34" i="139"/>
  <c r="B34" i="139"/>
  <c r="G34" i="139"/>
  <c r="C34" i="139"/>
  <c r="F34" i="139"/>
  <c r="I17" i="139"/>
  <c r="E17" i="139"/>
  <c r="B17" i="139"/>
  <c r="H17" i="139"/>
  <c r="D17" i="139"/>
  <c r="F17" i="139"/>
  <c r="G17" i="139"/>
  <c r="C17" i="139"/>
  <c r="J29" i="139"/>
  <c r="I29" i="139"/>
  <c r="E29" i="139"/>
  <c r="B29" i="139"/>
  <c r="H29" i="139"/>
  <c r="D29" i="139"/>
  <c r="G29" i="139"/>
  <c r="C29" i="139"/>
  <c r="F29" i="139"/>
  <c r="J15" i="139"/>
  <c r="I15" i="139"/>
  <c r="F15" i="139"/>
  <c r="H15" i="139"/>
  <c r="D15" i="139"/>
  <c r="G15" i="139"/>
  <c r="C15" i="139"/>
  <c r="B15" i="139"/>
  <c r="J19" i="139"/>
  <c r="I19" i="139"/>
  <c r="E19" i="139"/>
  <c r="H19" i="139"/>
  <c r="D19" i="139"/>
  <c r="B19" i="139"/>
  <c r="G19" i="139"/>
  <c r="C19" i="139"/>
  <c r="F19" i="139"/>
  <c r="J23" i="139"/>
  <c r="I23" i="139"/>
  <c r="E23" i="139"/>
  <c r="F23" i="139"/>
  <c r="H23" i="139"/>
  <c r="D23" i="139"/>
  <c r="B23" i="139"/>
  <c r="G23" i="139"/>
  <c r="C23" i="139"/>
  <c r="J27" i="139"/>
  <c r="I27" i="139"/>
  <c r="E27" i="139"/>
  <c r="F27" i="139"/>
  <c r="H27" i="139"/>
  <c r="D27" i="139"/>
  <c r="G27" i="139"/>
  <c r="C27" i="139"/>
  <c r="B27" i="139"/>
  <c r="J31" i="139"/>
  <c r="I31" i="139"/>
  <c r="E31" i="139"/>
  <c r="F31" i="139"/>
  <c r="H31" i="139"/>
  <c r="D31" i="139"/>
  <c r="B31" i="139"/>
  <c r="G31" i="139"/>
  <c r="C31" i="139"/>
  <c r="J35" i="139"/>
  <c r="I35" i="139"/>
  <c r="E35" i="139"/>
  <c r="F35" i="139"/>
  <c r="H35" i="139"/>
  <c r="D35" i="139"/>
  <c r="B35" i="139"/>
  <c r="G35" i="139"/>
  <c r="C35" i="139"/>
  <c r="J25" i="139"/>
  <c r="I25" i="139"/>
  <c r="E25" i="139"/>
  <c r="H25" i="139"/>
  <c r="D25" i="139"/>
  <c r="F25" i="139"/>
  <c r="G25" i="139"/>
  <c r="C25" i="139"/>
  <c r="B25" i="139"/>
  <c r="J16" i="139"/>
  <c r="I16" i="139"/>
  <c r="E16" i="139"/>
  <c r="H16" i="139"/>
  <c r="D16" i="139"/>
  <c r="B16" i="139"/>
  <c r="G16" i="139"/>
  <c r="C16" i="139"/>
  <c r="F16" i="139"/>
  <c r="J20" i="139"/>
  <c r="I20" i="139"/>
  <c r="E20" i="139"/>
  <c r="B20" i="139"/>
  <c r="H20" i="139"/>
  <c r="D20" i="139"/>
  <c r="F20" i="139"/>
  <c r="G20" i="139"/>
  <c r="C20" i="139"/>
  <c r="J22" i="139"/>
  <c r="I22" i="139"/>
  <c r="E22" i="139"/>
  <c r="B22" i="139"/>
  <c r="H22" i="139"/>
  <c r="D22" i="139"/>
  <c r="G22" i="139"/>
  <c r="C22" i="139"/>
  <c r="F22" i="139"/>
  <c r="J28" i="139"/>
  <c r="I28" i="139"/>
  <c r="E28" i="139"/>
  <c r="H28" i="139"/>
  <c r="D28" i="139"/>
  <c r="B28" i="139"/>
  <c r="G28" i="139"/>
  <c r="C28" i="139"/>
  <c r="F28" i="139"/>
  <c r="J32" i="139"/>
  <c r="I32" i="139"/>
  <c r="E32" i="139"/>
  <c r="H32" i="139"/>
  <c r="D32" i="139"/>
  <c r="B32" i="139"/>
  <c r="G32" i="139"/>
  <c r="C32" i="139"/>
  <c r="F32" i="139"/>
  <c r="J36" i="139"/>
  <c r="I36" i="139"/>
  <c r="E36" i="139"/>
  <c r="H36" i="139"/>
  <c r="D36" i="139"/>
  <c r="B36" i="139"/>
  <c r="G36" i="139"/>
  <c r="C36" i="139"/>
  <c r="F36" i="139"/>
  <c r="J17" i="139"/>
  <c r="AA15" i="147"/>
  <c r="N15" i="147" s="1"/>
  <c r="AA16" i="147"/>
  <c r="N16" i="147" s="1"/>
  <c r="AA17" i="147"/>
  <c r="N17" i="147" s="1"/>
  <c r="AA18" i="147"/>
  <c r="N18" i="147" s="1"/>
  <c r="AA19" i="147"/>
  <c r="N19" i="147" s="1"/>
  <c r="AA20" i="147"/>
  <c r="N20" i="147" s="1"/>
  <c r="AA21" i="147"/>
  <c r="N21" i="147" s="1"/>
  <c r="AA22" i="147"/>
  <c r="N22" i="147" s="1"/>
  <c r="AA23" i="147"/>
  <c r="AA24" i="147"/>
  <c r="AA25" i="147"/>
  <c r="AA26" i="147"/>
  <c r="AA27" i="147"/>
  <c r="AA28" i="147"/>
  <c r="AA29" i="147"/>
  <c r="AA30" i="147"/>
  <c r="AA31" i="147"/>
  <c r="AA32" i="147"/>
  <c r="AA33" i="147"/>
  <c r="AA34" i="147"/>
  <c r="AA35" i="147"/>
  <c r="AA36" i="147"/>
  <c r="AA14" i="147"/>
  <c r="O15" i="147" l="1"/>
  <c r="D38" i="147" l="1"/>
  <c r="S36" i="147"/>
  <c r="Q36" i="147"/>
  <c r="O36" i="147"/>
  <c r="M36" i="147"/>
  <c r="K36" i="147"/>
  <c r="I36" i="147"/>
  <c r="A36" i="147"/>
  <c r="S35" i="147"/>
  <c r="Q35" i="147"/>
  <c r="O35" i="147"/>
  <c r="M35" i="147"/>
  <c r="K35" i="147"/>
  <c r="I35" i="147"/>
  <c r="A35" i="147"/>
  <c r="S34" i="147"/>
  <c r="Q34" i="147"/>
  <c r="O34" i="147"/>
  <c r="M34" i="147"/>
  <c r="K34" i="147"/>
  <c r="I34" i="147"/>
  <c r="A34" i="147"/>
  <c r="S33" i="147"/>
  <c r="Q33" i="147"/>
  <c r="O33" i="147"/>
  <c r="M33" i="147"/>
  <c r="K33" i="147"/>
  <c r="I33" i="147"/>
  <c r="A33" i="147"/>
  <c r="S32" i="147"/>
  <c r="Q32" i="147"/>
  <c r="O32" i="147"/>
  <c r="M32" i="147"/>
  <c r="K32" i="147"/>
  <c r="I32" i="147"/>
  <c r="A32" i="147"/>
  <c r="S31" i="147"/>
  <c r="Q31" i="147"/>
  <c r="O31" i="147"/>
  <c r="M31" i="147"/>
  <c r="K31" i="147"/>
  <c r="I31" i="147"/>
  <c r="A31" i="147"/>
  <c r="S30" i="147"/>
  <c r="Q30" i="147"/>
  <c r="O30" i="147"/>
  <c r="M30" i="147"/>
  <c r="K30" i="147"/>
  <c r="I30" i="147"/>
  <c r="A30" i="147"/>
  <c r="S29" i="147"/>
  <c r="Q29" i="147"/>
  <c r="O29" i="147"/>
  <c r="M29" i="147"/>
  <c r="K29" i="147"/>
  <c r="I29" i="147"/>
  <c r="A29" i="147"/>
  <c r="S28" i="147"/>
  <c r="Q28" i="147"/>
  <c r="O28" i="147"/>
  <c r="M28" i="147"/>
  <c r="K28" i="147"/>
  <c r="I28" i="147"/>
  <c r="A28" i="147"/>
  <c r="S27" i="147"/>
  <c r="Q27" i="147"/>
  <c r="O27" i="147"/>
  <c r="M27" i="147"/>
  <c r="K27" i="147"/>
  <c r="I27" i="147"/>
  <c r="A27" i="147"/>
  <c r="S26" i="147"/>
  <c r="Q26" i="147"/>
  <c r="O26" i="147"/>
  <c r="M26" i="147"/>
  <c r="K26" i="147"/>
  <c r="I26" i="147"/>
  <c r="A26" i="147"/>
  <c r="S25" i="147"/>
  <c r="Q25" i="147"/>
  <c r="O25" i="147"/>
  <c r="M25" i="147"/>
  <c r="K25" i="147"/>
  <c r="I25" i="147"/>
  <c r="A25" i="147"/>
  <c r="S24" i="147"/>
  <c r="Q24" i="147"/>
  <c r="O24" i="147"/>
  <c r="M24" i="147"/>
  <c r="K24" i="147"/>
  <c r="I24" i="147"/>
  <c r="A24" i="147"/>
  <c r="S23" i="147"/>
  <c r="Q23" i="147"/>
  <c r="O23" i="147"/>
  <c r="M23" i="147"/>
  <c r="K23" i="147"/>
  <c r="I23" i="147"/>
  <c r="A23" i="147"/>
  <c r="S22" i="147"/>
  <c r="O22" i="147"/>
  <c r="A22" i="147"/>
  <c r="S21" i="147"/>
  <c r="O21" i="147"/>
  <c r="A21" i="147"/>
  <c r="S20" i="147"/>
  <c r="O20" i="147"/>
  <c r="A20" i="147"/>
  <c r="S19" i="147"/>
  <c r="O19" i="147"/>
  <c r="A19" i="147"/>
  <c r="S18" i="147"/>
  <c r="O18" i="147"/>
  <c r="A18" i="147"/>
  <c r="S17" i="147"/>
  <c r="O17" i="147"/>
  <c r="A17" i="147"/>
  <c r="S16" i="147"/>
  <c r="O16" i="147"/>
  <c r="A16" i="147"/>
  <c r="S15" i="147"/>
  <c r="A15" i="147"/>
  <c r="S14" i="147"/>
  <c r="A14" i="147"/>
  <c r="K8" i="147"/>
  <c r="K7" i="147"/>
  <c r="K6" i="147"/>
  <c r="K5" i="147"/>
  <c r="E2" i="147"/>
  <c r="B50" i="147" l="1"/>
  <c r="J14" i="139" l="1"/>
  <c r="B14" i="139"/>
  <c r="I14" i="139"/>
  <c r="H14" i="139"/>
  <c r="D14" i="139"/>
  <c r="G14" i="139"/>
  <c r="C14" i="139"/>
  <c r="F14" i="139"/>
  <c r="K8" i="138"/>
  <c r="K9" i="138" l="1"/>
  <c r="L5" i="139" l="1"/>
  <c r="K7" i="102" s="1"/>
  <c r="G7" i="139"/>
  <c r="G6" i="139"/>
  <c r="G5" i="139"/>
  <c r="C8" i="139"/>
  <c r="C7" i="139"/>
  <c r="K4" i="102"/>
  <c r="D4" i="102" l="1"/>
  <c r="D4" i="138"/>
  <c r="C48" i="138" l="1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8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K10" i="138"/>
  <c r="D10" i="138"/>
  <c r="G9" i="138"/>
  <c r="D9" i="138"/>
  <c r="G8" i="138"/>
  <c r="D8" i="138"/>
  <c r="K7" i="138"/>
  <c r="G7" i="138"/>
  <c r="D7" i="138"/>
  <c r="L4" i="138"/>
  <c r="K4" i="138"/>
  <c r="D7" i="102" l="1"/>
  <c r="G7" i="102"/>
  <c r="G9" i="102"/>
  <c r="G8" i="102"/>
  <c r="C47" i="102"/>
  <c r="A44" i="102"/>
  <c r="A43" i="102"/>
  <c r="A42" i="102"/>
  <c r="A41" i="102"/>
  <c r="A40" i="102"/>
  <c r="A39" i="102"/>
  <c r="A38" i="102"/>
  <c r="A37" i="102"/>
  <c r="A36" i="102"/>
  <c r="A35" i="102"/>
  <c r="A34" i="102"/>
  <c r="A33" i="102"/>
  <c r="A32" i="102"/>
  <c r="A31" i="102"/>
  <c r="A30" i="102"/>
  <c r="A29" i="102"/>
  <c r="A28" i="102"/>
  <c r="A27" i="102"/>
  <c r="A26" i="102"/>
  <c r="A25" i="102"/>
  <c r="A24" i="102"/>
  <c r="A23" i="102"/>
  <c r="A22" i="102"/>
  <c r="A21" i="102"/>
  <c r="A20" i="102"/>
  <c r="A19" i="102"/>
  <c r="A18" i="102"/>
  <c r="A17" i="102"/>
  <c r="A16" i="102"/>
  <c r="D10" i="102"/>
  <c r="D9" i="102"/>
  <c r="D8" i="102"/>
  <c r="G10" i="138" l="1"/>
  <c r="G10" i="102"/>
</calcChain>
</file>

<file path=xl/sharedStrings.xml><?xml version="1.0" encoding="utf-8"?>
<sst xmlns="http://schemas.openxmlformats.org/spreadsheetml/2006/main" count="1559" uniqueCount="128">
  <si>
    <t>pH</t>
  </si>
  <si>
    <t xml:space="preserve">   COMMENTS</t>
  </si>
  <si>
    <t>SC</t>
  </si>
  <si>
    <t>DO</t>
  </si>
  <si>
    <t>ORP</t>
  </si>
  <si>
    <t>(mV)</t>
  </si>
  <si>
    <t>(uS/cm)</t>
  </si>
  <si>
    <t>(PPM)</t>
  </si>
  <si>
    <t>(mL)</t>
  </si>
  <si>
    <t>PARAMETER EQUILIBRATION LOG</t>
  </si>
  <si>
    <t xml:space="preserve">PHYSICOCHEMICAL PARAMETERS </t>
  </si>
  <si>
    <t xml:space="preserve">SC </t>
  </si>
  <si>
    <t>%Change</t>
  </si>
  <si>
    <t xml:space="preserve"> </t>
  </si>
  <si>
    <t>Profile Location:</t>
  </si>
  <si>
    <t>Volume Purged</t>
  </si>
  <si>
    <t xml:space="preserve">Location: </t>
  </si>
  <si>
    <t xml:space="preserve">Client: </t>
  </si>
  <si>
    <t xml:space="preserve">Date: </t>
  </si>
  <si>
    <t xml:space="preserve">Sampler(s): </t>
  </si>
  <si>
    <t xml:space="preserve">Drilling Contractor: </t>
  </si>
  <si>
    <t xml:space="preserve">KPRO Box Serial #: </t>
  </si>
  <si>
    <t xml:space="preserve">Gas Drive or Peri Pump: </t>
  </si>
  <si>
    <r>
      <t>Gas Drive Pump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Pressure: </t>
    </r>
  </si>
  <si>
    <t>Page  _____  of  _____</t>
  </si>
  <si>
    <t>Final?</t>
  </si>
  <si>
    <t xml:space="preserve">GROUNDWATER PROFILE LOG    </t>
  </si>
  <si>
    <t xml:space="preserve">Troll Serial #: </t>
  </si>
  <si>
    <t>(ft)</t>
  </si>
  <si>
    <t>Head</t>
  </si>
  <si>
    <t>Time</t>
  </si>
  <si>
    <t>Depth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</si>
  <si>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tranducer): </t>
    </r>
  </si>
  <si>
    <t xml:space="preserve">Atmospheric Pressure: </t>
  </si>
  <si>
    <t xml:space="preserve">Depth to Water: </t>
  </si>
  <si>
    <t>Date / Time</t>
  </si>
  <si>
    <t xml:space="preserve">KPRO Box Serial # / 
Acquisition Laptop: </t>
  </si>
  <si>
    <r>
      <t>KPRO N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Pressure (set via P transducer): </t>
    </r>
  </si>
  <si>
    <t xml:space="preserve">Average Depth to Water: </t>
  </si>
  <si>
    <t>Hole Termination Type</t>
  </si>
  <si>
    <r>
      <t>I</t>
    </r>
    <r>
      <rPr>
        <b/>
        <vertAlign val="subscript"/>
        <sz val="10"/>
        <rFont val="Arial"/>
        <family val="2"/>
      </rPr>
      <t>K</t>
    </r>
    <r>
      <rPr>
        <b/>
        <sz val="10"/>
        <rFont val="Arial"/>
        <family val="2"/>
      </rPr>
      <t xml:space="preserve"> Behavior Type</t>
    </r>
  </si>
  <si>
    <t>Unsuccessful Sample Attempt</t>
  </si>
  <si>
    <t>Started</t>
  </si>
  <si>
    <t>Completed</t>
  </si>
  <si>
    <t xml:space="preserve">Dates: </t>
  </si>
  <si>
    <t>Flow</t>
  </si>
  <si>
    <t>Instructions</t>
  </si>
  <si>
    <t>To Change the Plot</t>
  </si>
  <si>
    <t>1. Right click on the plot area and click "select data"</t>
  </si>
  <si>
    <t xml:space="preserve">2. Highlight "IK" and select "Edit". </t>
  </si>
  <si>
    <t>3.Select the button to the right of the Series, then select the cells you want from the Processed IK Tab.</t>
  </si>
  <si>
    <t>4. Do this for both X and Y.  X is IK and Y is Corrected Depth.</t>
  </si>
  <si>
    <t>Client:</t>
  </si>
  <si>
    <t xml:space="preserve">Sonde Serial #: </t>
  </si>
  <si>
    <t xml:space="preserve">CTS #: </t>
  </si>
  <si>
    <t>Temp</t>
  </si>
  <si>
    <t>deg C</t>
  </si>
  <si>
    <t>Salinity</t>
  </si>
  <si>
    <t>Row Number of Final Parameters</t>
  </si>
  <si>
    <t>Aux 1</t>
  </si>
  <si>
    <t>Aux 2</t>
  </si>
  <si>
    <t>Aux 3</t>
  </si>
  <si>
    <t>IK</t>
  </si>
  <si>
    <t>Feet of Stainless Steel</t>
  </si>
  <si>
    <t>Sonde Sample Attempt Log</t>
  </si>
  <si>
    <t>Ik Behavior Log</t>
  </si>
  <si>
    <t>Date and Time</t>
  </si>
  <si>
    <t>Static IK</t>
  </si>
  <si>
    <t/>
  </si>
  <si>
    <t>eH</t>
  </si>
  <si>
    <t>Conversion</t>
  </si>
  <si>
    <t>(mg/L)</t>
  </si>
  <si>
    <t>%  Change</t>
  </si>
  <si>
    <t>Comment</t>
  </si>
  <si>
    <t>gInt Numeral</t>
  </si>
  <si>
    <t>Marietta, GA</t>
  </si>
  <si>
    <t>DB</t>
  </si>
  <si>
    <t>481APS05</t>
  </si>
  <si>
    <t>ZCRQT7055</t>
  </si>
  <si>
    <t>Cascade</t>
  </si>
  <si>
    <t>Gas Drive</t>
  </si>
  <si>
    <t>DPT-11</t>
  </si>
  <si>
    <t>Trinity</t>
  </si>
  <si>
    <t>No Change When Hammer Stopped</t>
  </si>
  <si>
    <t>6/17/2020:11:04:19</t>
  </si>
  <si>
    <t>NA</t>
  </si>
  <si>
    <t>IK Decreased When Hammer Stopped</t>
  </si>
  <si>
    <t>6/17/2020:11:06:16</t>
  </si>
  <si>
    <t>6/17/2020:11:06:54</t>
  </si>
  <si>
    <t>6/17/2020:12:47:27</t>
  </si>
  <si>
    <t>6/17/2020:12:52:05</t>
  </si>
  <si>
    <t>6/17/2020:14:41:36</t>
  </si>
  <si>
    <t>6/17/2020:14:46:16</t>
  </si>
  <si>
    <t>6/17/2020:14:47:28</t>
  </si>
  <si>
    <t>6/22/2020:09:35:06</t>
  </si>
  <si>
    <t>6/23/2020:15:14:40</t>
  </si>
  <si>
    <t>Broken Down Hole Equipment</t>
  </si>
  <si>
    <t>Could Not Produce Water</t>
  </si>
  <si>
    <t>6/17/2020:16:13:44</t>
  </si>
  <si>
    <t>Failed Sample Attempt</t>
  </si>
  <si>
    <t>06/17/2020:11:16:50</t>
  </si>
  <si>
    <t>06/17/2020:11:20:28</t>
  </si>
  <si>
    <t>06/17/2020:11:25:29</t>
  </si>
  <si>
    <t>06/17/2020:11:30:35</t>
  </si>
  <si>
    <t>06/17/2020:11:35:35</t>
  </si>
  <si>
    <t>06/17/2020:11:40:18</t>
  </si>
  <si>
    <t>06/17/2020:11:45:24</t>
  </si>
  <si>
    <t>06/17/2020:11:50:41</t>
  </si>
  <si>
    <t>06/17/2020:11:55:35</t>
  </si>
  <si>
    <t>Pulled @ 720 mL @ client's request.</t>
  </si>
  <si>
    <t>06/17/2020:13:03:16</t>
  </si>
  <si>
    <t>06/17/2020:13:08:22</t>
  </si>
  <si>
    <t>06/17/2020:13:14:45</t>
  </si>
  <si>
    <t>06/17/2020:13:20:21</t>
  </si>
  <si>
    <t>06/17/2020:13:26:44</t>
  </si>
  <si>
    <t>06/17/2020:13:32:20</t>
  </si>
  <si>
    <t>06/17/2020:13:38:19</t>
  </si>
  <si>
    <t>06/17/2020:13:44:25</t>
  </si>
  <si>
    <t>06/17/2020:13:50:37</t>
  </si>
  <si>
    <t>Measurement Time</t>
  </si>
  <si>
    <t>Current Absolute Depth (Uncorrected)</t>
  </si>
  <si>
    <t>Corrected Depth</t>
  </si>
  <si>
    <t>Depth Rate</t>
  </si>
  <si>
    <t>Feet of Stainless Steel Used</t>
  </si>
  <si>
    <t>In line Pressure Sensor</t>
  </si>
  <si>
    <t>NC</t>
  </si>
  <si>
    <t>DPT11</t>
  </si>
  <si>
    <t>MSTJV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</si>
</sst>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/d/yy\ h:mm;@"/>
    <numFmt numFmtId="166" formatCode="[$-409]m/d/yy\ h:mm\ AM/PM;@"/>
  </numFmts>
  <fonts count="23" x14ac:knownFonts="1">
    <font>
      <sz val="10"/>
      <name val="Arial"/>
      <family val="2"/>
    </font>
    <font>
      <sz val="10"/>
      <name val="Tms Rmn"/>
    </font>
    <font>
      <sz val="10"/>
      <name val="Arial"/>
      <family val="2"/>
    </font>
    <font>
      <sz val="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6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vertAlign val="subscript"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7"/>
      <name val="Humnst777 BT"/>
      <family val="2"/>
    </font>
    <font>
      <sz val="24"/>
      <name val="Arial"/>
      <family val="2"/>
    </font>
    <font>
      <sz val="9"/>
      <name val="Arial"/>
      <family val="2"/>
    </font>
    <font>
      <b/>
      <vertAlign val="subscript"/>
      <sz val="10"/>
      <name val="Arial"/>
      <family val="2"/>
    </font>
    <font>
      <sz val="16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15" fillId="0" borderId="0"/>
    <xf numFmtId="9" fontId="1" fillId="0" borderId="0" applyFont="0" applyFill="0" applyBorder="0" applyAlignment="0" applyProtection="0"/>
    <xf numFmtId="0" fontId="2" fillId="0" borderId="0"/>
  </cellStyleXfs>
  <cellXfs count="405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0" borderId="0" xfId="0" applyFont="1"/>
    <xf numFmtId="0" fontId="3" fillId="2" borderId="4" xfId="0" applyFont="1" applyFill="1" applyBorder="1"/>
    <xf numFmtId="0" fontId="4" fillId="0" borderId="0" xfId="0" applyFont="1" applyAlignment="1">
      <alignment horizontal="center"/>
    </xf>
    <xf numFmtId="0" fontId="2" fillId="0" borderId="0" xfId="0" applyFont="1"/>
    <xf numFmtId="0" fontId="3" fillId="2" borderId="4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Border="1"/>
    <xf numFmtId="0" fontId="2" fillId="0" borderId="5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2" borderId="6" xfId="0" applyFont="1" applyFill="1" applyBorder="1" applyAlignment="1">
      <alignment vertical="top"/>
    </xf>
    <xf numFmtId="0" fontId="3" fillId="2" borderId="6" xfId="0" applyFont="1" applyFill="1" applyBorder="1"/>
    <xf numFmtId="0" fontId="3" fillId="0" borderId="9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5" xfId="0" quotePrefix="1" applyNumberFormat="1" applyFont="1" applyFill="1" applyBorder="1" applyAlignment="1">
      <alignment horizontal="center"/>
    </xf>
    <xf numFmtId="9" fontId="8" fillId="2" borderId="5" xfId="2" applyFont="1" applyFill="1" applyBorder="1" applyAlignment="1">
      <alignment horizontal="center"/>
    </xf>
    <xf numFmtId="9" fontId="8" fillId="2" borderId="5" xfId="0" quotePrefix="1" applyNumberFormat="1" applyFont="1" applyFill="1" applyBorder="1" applyAlignment="1">
      <alignment horizontal="center"/>
    </xf>
    <xf numFmtId="0" fontId="8" fillId="2" borderId="5" xfId="0" quotePrefix="1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2" borderId="10" xfId="0" applyFont="1" applyFill="1" applyBorder="1"/>
    <xf numFmtId="0" fontId="3" fillId="2" borderId="5" xfId="0" applyFont="1" applyFill="1" applyBorder="1"/>
    <xf numFmtId="0" fontId="3" fillId="2" borderId="8" xfId="0" applyFont="1" applyFill="1" applyBorder="1"/>
    <xf numFmtId="0" fontId="2" fillId="2" borderId="4" xfId="0" applyFont="1" applyFill="1" applyBorder="1"/>
    <xf numFmtId="0" fontId="1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2" fillId="2" borderId="6" xfId="0" applyFont="1" applyFill="1" applyBorder="1"/>
    <xf numFmtId="0" fontId="12" fillId="0" borderId="0" xfId="0" applyFont="1" applyAlignment="1">
      <alignment horizontal="center" wrapText="1"/>
    </xf>
    <xf numFmtId="0" fontId="3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3" fillId="2" borderId="2" xfId="1" applyFont="1" applyFill="1" applyBorder="1"/>
    <xf numFmtId="0" fontId="3" fillId="2" borderId="3" xfId="1" applyFont="1" applyFill="1" applyBorder="1"/>
    <xf numFmtId="0" fontId="3" fillId="0" borderId="0" xfId="1" applyFont="1"/>
    <xf numFmtId="0" fontId="3" fillId="2" borderId="4" xfId="1" applyFont="1" applyFill="1" applyBorder="1"/>
    <xf numFmtId="0" fontId="3" fillId="2" borderId="4" xfId="1" applyFont="1" applyFill="1" applyBorder="1" applyAlignment="1">
      <alignment vertical="top"/>
    </xf>
    <xf numFmtId="0" fontId="3" fillId="0" borderId="0" xfId="1" applyFont="1" applyAlignment="1">
      <alignment vertical="top"/>
    </xf>
    <xf numFmtId="0" fontId="3" fillId="2" borderId="6" xfId="1" applyFont="1" applyFill="1" applyBorder="1" applyAlignment="1">
      <alignment vertical="top"/>
    </xf>
    <xf numFmtId="0" fontId="2" fillId="2" borderId="4" xfId="1" applyFont="1" applyFill="1" applyBorder="1"/>
    <xf numFmtId="0" fontId="2" fillId="0" borderId="0" xfId="1" applyFont="1"/>
    <xf numFmtId="0" fontId="3" fillId="2" borderId="6" xfId="1" applyFont="1" applyFill="1" applyBorder="1"/>
    <xf numFmtId="0" fontId="8" fillId="2" borderId="1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2" fontId="9" fillId="0" borderId="5" xfId="1" applyNumberFormat="1" applyFont="1" applyBorder="1" applyAlignment="1">
      <alignment horizontal="center"/>
    </xf>
    <xf numFmtId="1" fontId="9" fillId="0" borderId="8" xfId="1" applyNumberFormat="1" applyFont="1" applyBorder="1" applyAlignment="1">
      <alignment horizontal="center"/>
    </xf>
    <xf numFmtId="0" fontId="3" fillId="0" borderId="0" xfId="1" applyFont="1" applyBorder="1"/>
    <xf numFmtId="0" fontId="3" fillId="2" borderId="10" xfId="1" applyFont="1" applyFill="1" applyBorder="1"/>
    <xf numFmtId="0" fontId="3" fillId="2" borderId="5" xfId="1" applyFont="1" applyFill="1" applyBorder="1"/>
    <xf numFmtId="0" fontId="3" fillId="2" borderId="2" xfId="1" applyFont="1" applyFill="1" applyBorder="1" applyAlignment="1">
      <alignment horizontal="center"/>
    </xf>
    <xf numFmtId="0" fontId="3" fillId="2" borderId="8" xfId="1" applyFont="1" applyFill="1" applyBorder="1"/>
    <xf numFmtId="0" fontId="16" fillId="0" borderId="0" xfId="1" applyFont="1"/>
    <xf numFmtId="0" fontId="3" fillId="0" borderId="0" xfId="0" applyFont="1" applyAlignment="1">
      <alignment horizontal="center"/>
    </xf>
    <xf numFmtId="2" fontId="9" fillId="0" borderId="5" xfId="0" applyNumberFormat="1" applyFont="1" applyBorder="1" applyAlignment="1">
      <alignment horizontal="center"/>
    </xf>
    <xf numFmtId="2" fontId="9" fillId="0" borderId="9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0" fontId="2" fillId="0" borderId="0" xfId="0" applyFont="1" applyBorder="1" applyAlignment="1"/>
    <xf numFmtId="0" fontId="3" fillId="0" borderId="0" xfId="0" applyFont="1" applyAlignment="1">
      <alignment horizontal="center" vertical="top"/>
    </xf>
    <xf numFmtId="2" fontId="9" fillId="0" borderId="8" xfId="1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Alignment="1"/>
    <xf numFmtId="165" fontId="18" fillId="0" borderId="18" xfId="1" applyNumberFormat="1" applyFont="1" applyBorder="1" applyAlignment="1">
      <alignment horizontal="center"/>
    </xf>
    <xf numFmtId="1" fontId="9" fillId="4" borderId="5" xfId="0" applyNumberFormat="1" applyFont="1" applyFill="1" applyBorder="1" applyAlignment="1">
      <alignment horizontal="center"/>
    </xf>
    <xf numFmtId="0" fontId="3" fillId="2" borderId="11" xfId="0" applyFont="1" applyFill="1" applyBorder="1"/>
    <xf numFmtId="0" fontId="12" fillId="0" borderId="4" xfId="1" applyFont="1" applyFill="1" applyBorder="1" applyAlignment="1">
      <alignment horizontal="center"/>
    </xf>
    <xf numFmtId="0" fontId="12" fillId="0" borderId="4" xfId="1" applyFont="1" applyFill="1" applyBorder="1" applyAlignment="1">
      <alignment horizontal="center" wrapText="1"/>
    </xf>
    <xf numFmtId="0" fontId="12" fillId="0" borderId="0" xfId="1" applyFont="1" applyFill="1" applyAlignment="1">
      <alignment horizontal="center" wrapText="1"/>
    </xf>
    <xf numFmtId="0" fontId="3" fillId="0" borderId="8" xfId="1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3" fillId="0" borderId="10" xfId="1" applyFont="1" applyFill="1" applyBorder="1" applyAlignment="1">
      <alignment horizontal="center"/>
    </xf>
    <xf numFmtId="0" fontId="7" fillId="0" borderId="10" xfId="1" applyFont="1" applyFill="1" applyBorder="1" applyAlignment="1">
      <alignment horizontal="center"/>
    </xf>
    <xf numFmtId="0" fontId="3" fillId="0" borderId="9" xfId="1" applyFont="1" applyFill="1" applyBorder="1"/>
    <xf numFmtId="0" fontId="3" fillId="0" borderId="9" xfId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/>
    </xf>
    <xf numFmtId="1" fontId="9" fillId="0" borderId="8" xfId="1" applyNumberFormat="1" applyFont="1" applyFill="1" applyBorder="1" applyAlignment="1">
      <alignment horizontal="center"/>
    </xf>
    <xf numFmtId="2" fontId="9" fillId="0" borderId="8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3" xfId="0" applyFont="1" applyBorder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8" xfId="0" applyFont="1" applyBorder="1"/>
    <xf numFmtId="0" fontId="0" fillId="2" borderId="5" xfId="0" applyFont="1" applyFill="1" applyBorder="1" applyAlignment="1">
      <alignment horizontal="center"/>
    </xf>
    <xf numFmtId="9" fontId="0" fillId="2" borderId="5" xfId="2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  <xf numFmtId="2" fontId="0" fillId="0" borderId="18" xfId="0" applyNumberFormat="1" applyFont="1" applyFill="1" applyBorder="1" applyAlignment="1" applyProtection="1">
      <alignment horizontal="center"/>
      <protection locked="0"/>
    </xf>
    <xf numFmtId="0" fontId="12" fillId="0" borderId="0" xfId="0" applyFont="1"/>
    <xf numFmtId="0" fontId="5" fillId="0" borderId="0" xfId="0" applyFont="1"/>
    <xf numFmtId="0" fontId="3" fillId="2" borderId="20" xfId="0" applyFont="1" applyFill="1" applyBorder="1"/>
    <xf numFmtId="0" fontId="3" fillId="2" borderId="11" xfId="0" applyFont="1" applyFill="1" applyBorder="1" applyAlignment="1">
      <alignment vertical="top"/>
    </xf>
    <xf numFmtId="0" fontId="0" fillId="5" borderId="12" xfId="0" applyFont="1" applyFill="1" applyBorder="1"/>
    <xf numFmtId="0" fontId="0" fillId="5" borderId="7" xfId="0" applyFont="1" applyFill="1" applyBorder="1"/>
    <xf numFmtId="0" fontId="0" fillId="0" borderId="0" xfId="0" applyFont="1" applyBorder="1" applyAlignment="1" applyProtection="1"/>
    <xf numFmtId="14" fontId="0" fillId="0" borderId="5" xfId="0" applyNumberFormat="1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3" fillId="2" borderId="3" xfId="0" applyFont="1" applyFill="1" applyBorder="1" applyProtection="1"/>
    <xf numFmtId="0" fontId="12" fillId="0" borderId="0" xfId="0" applyFont="1" applyBorder="1" applyAlignment="1" applyProtection="1"/>
    <xf numFmtId="0" fontId="0" fillId="0" borderId="11" xfId="0" applyFont="1" applyBorder="1" applyAlignment="1" applyProtection="1"/>
    <xf numFmtId="0" fontId="0" fillId="0" borderId="11" xfId="1" applyFont="1" applyBorder="1" applyAlignment="1" applyProtection="1">
      <alignment horizontal="right"/>
    </xf>
    <xf numFmtId="0" fontId="0" fillId="0" borderId="5" xfId="0" applyFont="1" applyBorder="1" applyAlignment="1" applyProtection="1"/>
    <xf numFmtId="0" fontId="0" fillId="0" borderId="0" xfId="1" applyFont="1" applyBorder="1" applyAlignment="1" applyProtection="1">
      <alignment horizontal="right"/>
    </xf>
    <xf numFmtId="0" fontId="0" fillId="0" borderId="6" xfId="0" applyFont="1" applyBorder="1" applyAlignment="1" applyProtection="1"/>
    <xf numFmtId="0" fontId="0" fillId="0" borderId="2" xfId="0" applyFont="1" applyBorder="1" applyAlignment="1" applyProtection="1"/>
    <xf numFmtId="2" fontId="0" fillId="0" borderId="2" xfId="0" applyNumberFormat="1" applyFont="1" applyBorder="1" applyAlignment="1" applyProtection="1">
      <alignment horizontal="center"/>
    </xf>
    <xf numFmtId="22" fontId="0" fillId="6" borderId="0" xfId="0" applyNumberFormat="1" applyFont="1" applyFill="1" applyBorder="1" applyAlignment="1">
      <alignment horizontal="left" vertical="center"/>
    </xf>
    <xf numFmtId="0" fontId="0" fillId="6" borderId="0" xfId="0" applyFont="1" applyFill="1" applyBorder="1" applyAlignment="1">
      <alignment vertical="center"/>
    </xf>
    <xf numFmtId="0" fontId="0" fillId="6" borderId="2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/>
    </xf>
    <xf numFmtId="2" fontId="0" fillId="6" borderId="21" xfId="0" applyNumberFormat="1" applyFont="1" applyFill="1" applyBorder="1" applyAlignment="1">
      <alignment horizontal="left" vertical="center" wrapText="1"/>
    </xf>
    <xf numFmtId="22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22" fontId="2" fillId="6" borderId="21" xfId="1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4" fillId="0" borderId="0" xfId="0" applyFont="1" applyBorder="1" applyAlignment="1"/>
    <xf numFmtId="165" fontId="18" fillId="0" borderId="18" xfId="1" applyNumberFormat="1" applyFont="1" applyFill="1" applyBorder="1" applyAlignment="1">
      <alignment horizontal="center"/>
    </xf>
    <xf numFmtId="0" fontId="12" fillId="0" borderId="0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0" fillId="0" borderId="0" xfId="1" applyFont="1" applyBorder="1" applyAlignment="1" applyProtection="1">
      <alignment horizontal="right"/>
    </xf>
    <xf numFmtId="0" fontId="12" fillId="0" borderId="0" xfId="0" applyFont="1" applyBorder="1" applyAlignment="1">
      <alignment horizontal="center" wrapText="1"/>
    </xf>
    <xf numFmtId="0" fontId="0" fillId="0" borderId="18" xfId="0" applyNumberFormat="1" applyFont="1" applyFill="1" applyBorder="1" applyAlignment="1" applyProtection="1">
      <alignment horizontal="center"/>
      <protection locked="0"/>
    </xf>
    <xf numFmtId="0" fontId="0" fillId="0" borderId="18" xfId="0" applyNumberFormat="1" applyFont="1" applyBorder="1" applyAlignment="1" applyProtection="1">
      <alignment horizontal="center"/>
      <protection locked="0"/>
    </xf>
    <xf numFmtId="0" fontId="0" fillId="0" borderId="0" xfId="1" applyFont="1" applyBorder="1" applyAlignment="1" applyProtection="1">
      <alignment horizontal="right"/>
    </xf>
    <xf numFmtId="0" fontId="3" fillId="0" borderId="0" xfId="0" applyFont="1" applyAlignment="1">
      <alignment horizontal="right"/>
    </xf>
    <xf numFmtId="2" fontId="0" fillId="0" borderId="18" xfId="0" applyNumberFormat="1" applyFont="1" applyBorder="1" applyAlignment="1" applyProtection="1">
      <alignment horizontal="center"/>
      <protection locked="0"/>
    </xf>
    <xf numFmtId="1" fontId="0" fillId="0" borderId="18" xfId="0" applyNumberFormat="1" applyFont="1" applyBorder="1" applyAlignment="1" applyProtection="1">
      <alignment horizontal="center"/>
      <protection locked="0"/>
    </xf>
    <xf numFmtId="2" fontId="0" fillId="0" borderId="18" xfId="0" applyNumberFormat="1" applyFont="1" applyBorder="1" applyAlignment="1">
      <alignment horizontal="center"/>
    </xf>
    <xf numFmtId="1" fontId="0" fillId="0" borderId="18" xfId="0" applyNumberFormat="1" applyFont="1" applyBorder="1" applyAlignment="1">
      <alignment horizontal="center"/>
    </xf>
    <xf numFmtId="0" fontId="0" fillId="0" borderId="0" xfId="1" applyFont="1" applyBorder="1" applyAlignment="1" applyProtection="1"/>
    <xf numFmtId="0" fontId="0" fillId="0" borderId="0" xfId="0" applyFont="1" applyBorder="1" applyAlignment="1" applyProtection="1">
      <alignment horizontal="center"/>
    </xf>
    <xf numFmtId="2" fontId="0" fillId="0" borderId="0" xfId="0" applyNumberFormat="1" applyFont="1" applyBorder="1" applyAlignment="1" applyProtection="1">
      <alignment horizontal="center"/>
    </xf>
    <xf numFmtId="0" fontId="3" fillId="2" borderId="20" xfId="1" applyFont="1" applyFill="1" applyBorder="1"/>
    <xf numFmtId="0" fontId="8" fillId="2" borderId="0" xfId="0" quotePrefix="1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9" fillId="0" borderId="18" xfId="1" applyNumberFormat="1" applyFont="1" applyFill="1" applyBorder="1" applyAlignment="1">
      <alignment horizontal="center"/>
    </xf>
    <xf numFmtId="0" fontId="3" fillId="0" borderId="5" xfId="1" applyFont="1" applyBorder="1"/>
    <xf numFmtId="0" fontId="12" fillId="0" borderId="11" xfId="1" applyFont="1" applyFill="1" applyBorder="1" applyAlignment="1">
      <alignment horizontal="center"/>
    </xf>
    <xf numFmtId="0" fontId="3" fillId="0" borderId="19" xfId="1" applyFont="1" applyBorder="1"/>
    <xf numFmtId="0" fontId="3" fillId="0" borderId="5" xfId="1" applyFont="1" applyFill="1" applyBorder="1" applyAlignment="1">
      <alignment horizontal="center"/>
    </xf>
    <xf numFmtId="0" fontId="12" fillId="6" borderId="23" xfId="1" applyFont="1" applyFill="1" applyBorder="1" applyAlignment="1">
      <alignment horizontal="center" wrapText="1"/>
    </xf>
    <xf numFmtId="0" fontId="12" fillId="0" borderId="6" xfId="1" applyFont="1" applyFill="1" applyBorder="1" applyAlignment="1">
      <alignment horizontal="center"/>
    </xf>
    <xf numFmtId="0" fontId="12" fillId="6" borderId="17" xfId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5" borderId="5" xfId="0" applyFont="1" applyFill="1" applyBorder="1"/>
    <xf numFmtId="0" fontId="0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4" xfId="0" applyFont="1" applyFill="1" applyBorder="1" applyAlignment="1">
      <alignment horizontal="center" wrapText="1"/>
    </xf>
    <xf numFmtId="0" fontId="0" fillId="5" borderId="5" xfId="0" applyFont="1" applyFill="1" applyBorder="1" applyAlignment="1">
      <alignment horizontal="center"/>
    </xf>
    <xf numFmtId="0" fontId="12" fillId="0" borderId="11" xfId="0" applyFont="1" applyBorder="1" applyAlignment="1">
      <alignment horizontal="center" wrapText="1"/>
    </xf>
    <xf numFmtId="0" fontId="0" fillId="2" borderId="18" xfId="0" quotePrefix="1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9" fontId="0" fillId="2" borderId="18" xfId="2" applyFont="1" applyFill="1" applyBorder="1" applyAlignment="1">
      <alignment horizontal="center"/>
    </xf>
    <xf numFmtId="0" fontId="0" fillId="5" borderId="24" xfId="0" applyFont="1" applyFill="1" applyBorder="1"/>
    <xf numFmtId="0" fontId="3" fillId="0" borderId="0" xfId="1" applyFont="1" applyBorder="1" applyProtection="1">
      <protection locked="0"/>
    </xf>
    <xf numFmtId="0" fontId="3" fillId="0" borderId="0" xfId="1" applyFont="1" applyBorder="1" applyAlignment="1" applyProtection="1">
      <alignment vertical="top"/>
      <protection locked="0"/>
    </xf>
    <xf numFmtId="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0" fontId="4" fillId="0" borderId="20" xfId="0" applyFont="1" applyBorder="1" applyAlignment="1">
      <alignment horizontal="center"/>
    </xf>
    <xf numFmtId="0" fontId="3" fillId="2" borderId="1" xfId="3" applyFont="1" applyFill="1" applyBorder="1"/>
    <xf numFmtId="0" fontId="3" fillId="2" borderId="2" xfId="3" applyFont="1" applyFill="1" applyBorder="1"/>
    <xf numFmtId="0" fontId="3" fillId="2" borderId="3" xfId="3" applyFont="1" applyFill="1" applyBorder="1"/>
    <xf numFmtId="0" fontId="3" fillId="0" borderId="0" xfId="3" applyFont="1"/>
    <xf numFmtId="0" fontId="3" fillId="2" borderId="4" xfId="3" applyFont="1" applyFill="1" applyBorder="1"/>
    <xf numFmtId="0" fontId="3" fillId="2" borderId="4" xfId="3" applyFont="1" applyFill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0" xfId="3" applyFont="1" applyFill="1" applyAlignment="1"/>
    <xf numFmtId="0" fontId="3" fillId="0" borderId="0" xfId="3" applyFont="1" applyFill="1" applyAlignment="1">
      <alignment horizontal="center"/>
    </xf>
    <xf numFmtId="0" fontId="11" fillId="0" borderId="0" xfId="3" applyFont="1" applyFill="1" applyBorder="1" applyAlignment="1">
      <alignment horizontal="center"/>
    </xf>
    <xf numFmtId="0" fontId="14" fillId="0" borderId="0" xfId="3" applyFont="1" applyFill="1" applyBorder="1" applyAlignment="1">
      <alignment horizontal="center"/>
    </xf>
    <xf numFmtId="0" fontId="0" fillId="0" borderId="0" xfId="3" applyFont="1" applyFill="1" applyAlignment="1">
      <alignment horizontal="right" wrapText="1"/>
    </xf>
    <xf numFmtId="14" fontId="2" fillId="0" borderId="5" xfId="3" applyNumberFormat="1" applyFont="1" applyFill="1" applyBorder="1" applyAlignment="1" applyProtection="1">
      <alignment horizontal="left"/>
      <protection locked="0"/>
    </xf>
    <xf numFmtId="0" fontId="6" fillId="0" borderId="0" xfId="3" applyFont="1" applyFill="1" applyAlignment="1">
      <alignment horizontal="center"/>
    </xf>
    <xf numFmtId="0" fontId="2" fillId="0" borderId="0" xfId="3" applyFont="1" applyFill="1" applyAlignment="1">
      <alignment horizontal="right"/>
    </xf>
    <xf numFmtId="0" fontId="3" fillId="0" borderId="0" xfId="3" applyFont="1" applyFill="1" applyBorder="1" applyAlignment="1"/>
    <xf numFmtId="0" fontId="0" fillId="0" borderId="0" xfId="3" applyFont="1" applyFill="1" applyAlignment="1">
      <alignment horizontal="right"/>
    </xf>
    <xf numFmtId="0" fontId="3" fillId="0" borderId="0" xfId="3" applyFont="1" applyFill="1" applyAlignment="1">
      <alignment horizontal="left"/>
    </xf>
    <xf numFmtId="0" fontId="2" fillId="0" borderId="0" xfId="3" applyFont="1" applyFill="1" applyBorder="1" applyAlignment="1">
      <alignment horizontal="right"/>
    </xf>
    <xf numFmtId="0" fontId="3" fillId="0" borderId="6" xfId="3" applyFont="1" applyFill="1" applyBorder="1" applyAlignment="1"/>
    <xf numFmtId="0" fontId="3" fillId="2" borderId="6" xfId="3" applyFont="1" applyFill="1" applyBorder="1" applyAlignment="1">
      <alignment vertical="top"/>
    </xf>
    <xf numFmtId="0" fontId="3" fillId="0" borderId="14" xfId="3" applyFont="1" applyFill="1" applyBorder="1" applyAlignment="1"/>
    <xf numFmtId="0" fontId="3" fillId="0" borderId="15" xfId="3" applyFont="1" applyFill="1" applyBorder="1" applyAlignment="1"/>
    <xf numFmtId="0" fontId="3" fillId="0" borderId="16" xfId="3" applyFont="1" applyFill="1" applyBorder="1" applyAlignment="1"/>
    <xf numFmtId="0" fontId="2" fillId="2" borderId="4" xfId="3" applyFont="1" applyFill="1" applyBorder="1"/>
    <xf numFmtId="0" fontId="12" fillId="0" borderId="4" xfId="3" applyFont="1" applyFill="1" applyBorder="1" applyAlignment="1">
      <alignment horizontal="center"/>
    </xf>
    <xf numFmtId="0" fontId="12" fillId="0" borderId="4" xfId="3" applyFont="1" applyFill="1" applyBorder="1" applyAlignment="1">
      <alignment horizontal="center" wrapText="1"/>
    </xf>
    <xf numFmtId="0" fontId="12" fillId="0" borderId="0" xfId="3" applyFont="1" applyFill="1" applyAlignment="1">
      <alignment horizontal="center" wrapText="1"/>
    </xf>
    <xf numFmtId="0" fontId="12" fillId="0" borderId="1" xfId="3" applyFont="1" applyFill="1" applyBorder="1" applyAlignment="1">
      <alignment horizontal="center"/>
    </xf>
    <xf numFmtId="0" fontId="12" fillId="0" borderId="17" xfId="3" applyFont="1" applyFill="1" applyBorder="1" applyAlignment="1">
      <alignment horizontal="center"/>
    </xf>
    <xf numFmtId="0" fontId="2" fillId="2" borderId="6" xfId="3" applyFont="1" applyFill="1" applyBorder="1"/>
    <xf numFmtId="0" fontId="2" fillId="0" borderId="0" xfId="3" applyFont="1"/>
    <xf numFmtId="0" fontId="3" fillId="0" borderId="8" xfId="3" applyFont="1" applyFill="1" applyBorder="1" applyAlignment="1">
      <alignment horizontal="center"/>
    </xf>
    <xf numFmtId="0" fontId="7" fillId="0" borderId="9" xfId="3" applyFont="1" applyFill="1" applyBorder="1" applyAlignment="1">
      <alignment horizontal="center"/>
    </xf>
    <xf numFmtId="0" fontId="3" fillId="0" borderId="10" xfId="3" applyFont="1" applyFill="1" applyBorder="1" applyAlignment="1">
      <alignment horizontal="center"/>
    </xf>
    <xf numFmtId="0" fontId="7" fillId="0" borderId="10" xfId="3" applyFont="1" applyFill="1" applyBorder="1" applyAlignment="1">
      <alignment horizontal="center"/>
    </xf>
    <xf numFmtId="0" fontId="3" fillId="0" borderId="9" xfId="3" applyFont="1" applyFill="1" applyBorder="1"/>
    <xf numFmtId="0" fontId="3" fillId="0" borderId="9" xfId="3" applyFont="1" applyFill="1" applyBorder="1" applyAlignment="1">
      <alignment horizontal="center"/>
    </xf>
    <xf numFmtId="0" fontId="3" fillId="0" borderId="5" xfId="3" applyFont="1" applyFill="1" applyBorder="1" applyAlignment="1">
      <alignment horizontal="center"/>
    </xf>
    <xf numFmtId="0" fontId="3" fillId="0" borderId="5" xfId="3" applyFont="1" applyFill="1" applyBorder="1"/>
    <xf numFmtId="0" fontId="3" fillId="0" borderId="8" xfId="3" applyFont="1" applyFill="1" applyBorder="1"/>
    <xf numFmtId="0" fontId="3" fillId="2" borderId="6" xfId="3" applyFont="1" applyFill="1" applyBorder="1"/>
    <xf numFmtId="0" fontId="8" fillId="2" borderId="11" xfId="3" applyFont="1" applyFill="1" applyBorder="1" applyAlignment="1">
      <alignment horizontal="center"/>
    </xf>
    <xf numFmtId="0" fontId="8" fillId="0" borderId="5" xfId="3" applyFont="1" applyFill="1" applyBorder="1" applyAlignment="1">
      <alignment horizontal="center"/>
    </xf>
    <xf numFmtId="0" fontId="8" fillId="0" borderId="2" xfId="3" quotePrefix="1" applyNumberFormat="1" applyFont="1" applyFill="1" applyBorder="1" applyAlignment="1">
      <alignment horizontal="center"/>
    </xf>
    <xf numFmtId="9" fontId="8" fillId="0" borderId="5" xfId="3" quotePrefix="1" applyNumberFormat="1" applyFont="1" applyFill="1" applyBorder="1" applyAlignment="1">
      <alignment horizontal="center"/>
    </xf>
    <xf numFmtId="0" fontId="8" fillId="0" borderId="5" xfId="3" quotePrefix="1" applyFont="1" applyFill="1" applyBorder="1" applyAlignment="1">
      <alignment horizontal="center"/>
    </xf>
    <xf numFmtId="0" fontId="8" fillId="0" borderId="0" xfId="3" applyFont="1" applyFill="1" applyBorder="1" applyAlignment="1">
      <alignment horizontal="center"/>
    </xf>
    <xf numFmtId="0" fontId="8" fillId="0" borderId="20" xfId="3" applyFont="1" applyFill="1" applyBorder="1" applyAlignment="1">
      <alignment horizontal="center"/>
    </xf>
    <xf numFmtId="0" fontId="8" fillId="2" borderId="6" xfId="3" applyFont="1" applyFill="1" applyBorder="1" applyAlignment="1">
      <alignment horizontal="center"/>
    </xf>
    <xf numFmtId="0" fontId="8" fillId="0" borderId="0" xfId="3" applyFont="1" applyAlignment="1">
      <alignment horizontal="center"/>
    </xf>
    <xf numFmtId="2" fontId="9" fillId="0" borderId="5" xfId="3" applyNumberFormat="1" applyFont="1" applyFill="1" applyBorder="1" applyAlignment="1">
      <alignment horizontal="center"/>
    </xf>
    <xf numFmtId="165" fontId="18" fillId="0" borderId="18" xfId="3" applyNumberFormat="1" applyFont="1" applyFill="1" applyBorder="1" applyAlignment="1">
      <alignment horizontal="center" wrapText="1"/>
    </xf>
    <xf numFmtId="1" fontId="9" fillId="0" borderId="8" xfId="3" applyNumberFormat="1" applyFont="1" applyFill="1" applyBorder="1" applyAlignment="1">
      <alignment horizontal="center"/>
    </xf>
    <xf numFmtId="2" fontId="9" fillId="0" borderId="8" xfId="3" applyNumberFormat="1" applyFont="1" applyFill="1" applyBorder="1" applyAlignment="1">
      <alignment horizontal="center"/>
    </xf>
    <xf numFmtId="1" fontId="9" fillId="0" borderId="5" xfId="3" applyNumberFormat="1" applyFont="1" applyFill="1" applyBorder="1" applyAlignment="1">
      <alignment horizontal="center"/>
    </xf>
    <xf numFmtId="0" fontId="3" fillId="0" borderId="0" xfId="3" applyFont="1" applyBorder="1"/>
    <xf numFmtId="2" fontId="9" fillId="0" borderId="5" xfId="3" applyNumberFormat="1" applyFont="1" applyBorder="1" applyAlignment="1">
      <alignment horizontal="center"/>
    </xf>
    <xf numFmtId="1" fontId="9" fillId="0" borderId="8" xfId="3" applyNumberFormat="1" applyFont="1" applyBorder="1" applyAlignment="1">
      <alignment horizontal="center"/>
    </xf>
    <xf numFmtId="2" fontId="9" fillId="0" borderId="8" xfId="3" applyNumberFormat="1" applyFont="1" applyBorder="1" applyAlignment="1">
      <alignment horizontal="center"/>
    </xf>
    <xf numFmtId="1" fontId="9" fillId="0" borderId="5" xfId="3" applyNumberFormat="1" applyFont="1" applyBorder="1" applyAlignment="1">
      <alignment horizontal="center"/>
    </xf>
    <xf numFmtId="0" fontId="3" fillId="2" borderId="10" xfId="3" applyFont="1" applyFill="1" applyBorder="1"/>
    <xf numFmtId="0" fontId="3" fillId="2" borderId="5" xfId="3" applyFont="1" applyFill="1" applyBorder="1"/>
    <xf numFmtId="0" fontId="3" fillId="2" borderId="2" xfId="3" applyFont="1" applyFill="1" applyBorder="1" applyAlignment="1">
      <alignment horizontal="center"/>
    </xf>
    <xf numFmtId="0" fontId="3" fillId="2" borderId="8" xfId="3" applyFont="1" applyFill="1" applyBorder="1"/>
    <xf numFmtId="0" fontId="16" fillId="0" borderId="0" xfId="3" applyFont="1"/>
    <xf numFmtId="166" fontId="18" fillId="0" borderId="18" xfId="3" applyNumberFormat="1" applyFont="1" applyFill="1" applyBorder="1" applyAlignment="1">
      <alignment horizontal="center" wrapText="1"/>
    </xf>
    <xf numFmtId="0" fontId="0" fillId="0" borderId="11" xfId="0" applyFont="1" applyBorder="1" applyAlignment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2" fontId="21" fillId="6" borderId="25" xfId="0" applyNumberFormat="1" applyFont="1" applyFill="1" applyBorder="1" applyAlignment="1" applyProtection="1">
      <alignment horizontal="left" vertical="center" wrapText="1"/>
      <protection locked="0"/>
    </xf>
    <xf numFmtId="2" fontId="0" fillId="0" borderId="17" xfId="0" applyNumberFormat="1" applyFont="1" applyBorder="1" applyAlignment="1">
      <alignment horizontal="center"/>
    </xf>
    <xf numFmtId="1" fontId="0" fillId="0" borderId="17" xfId="0" applyNumberFormat="1" applyFont="1" applyBorder="1" applyAlignment="1">
      <alignment horizontal="center"/>
    </xf>
    <xf numFmtId="0" fontId="0" fillId="0" borderId="17" xfId="0" applyNumberFormat="1" applyFont="1" applyBorder="1" applyAlignment="1" applyProtection="1">
      <alignment horizontal="center"/>
      <protection locked="0"/>
    </xf>
    <xf numFmtId="1" fontId="0" fillId="0" borderId="17" xfId="0" applyNumberFormat="1" applyFont="1" applyBorder="1" applyAlignment="1" applyProtection="1">
      <alignment horizontal="center"/>
      <protection locked="0"/>
    </xf>
    <xf numFmtId="0" fontId="21" fillId="6" borderId="2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2" xfId="0" applyNumberFormat="1" applyFont="1" applyFill="1" applyBorder="1" applyAlignment="1" applyProtection="1">
      <alignment horizontal="center"/>
      <protection locked="0"/>
    </xf>
    <xf numFmtId="0" fontId="0" fillId="0" borderId="1" xfId="0" applyNumberFormat="1" applyFont="1" applyFill="1" applyBorder="1" applyAlignment="1" applyProtection="1">
      <alignment horizontal="center"/>
      <protection locked="0"/>
    </xf>
    <xf numFmtId="0" fontId="3" fillId="0" borderId="18" xfId="0" applyFont="1" applyBorder="1"/>
    <xf numFmtId="0" fontId="3" fillId="0" borderId="0" xfId="0" applyFont="1" applyBorder="1" applyAlignment="1">
      <alignment wrapText="1"/>
    </xf>
    <xf numFmtId="0" fontId="2" fillId="0" borderId="0" xfId="3" applyFont="1" applyAlignment="1">
      <alignment horizontal="right"/>
    </xf>
    <xf numFmtId="0" fontId="2" fillId="0" borderId="0" xfId="3" applyFont="1" applyBorder="1" applyAlignment="1">
      <alignment horizontal="right"/>
    </xf>
    <xf numFmtId="0" fontId="3" fillId="0" borderId="11" xfId="0" applyFont="1" applyBorder="1" applyAlignment="1"/>
    <xf numFmtId="0" fontId="12" fillId="0" borderId="18" xfId="0" applyFont="1" applyBorder="1" applyAlignment="1">
      <alignment horizontal="center"/>
    </xf>
    <xf numFmtId="0" fontId="12" fillId="0" borderId="18" xfId="0" applyFont="1" applyBorder="1" applyAlignment="1">
      <alignment horizontal="center" wrapText="1"/>
    </xf>
    <xf numFmtId="0" fontId="3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  <xf numFmtId="2" fontId="2" fillId="0" borderId="2" xfId="0" applyNumberFormat="1" applyFont="1" applyBorder="1" applyAlignment="1">
      <alignment horizontal="left"/>
    </xf>
    <xf numFmtId="2" fontId="2" fillId="0" borderId="5" xfId="0" applyNumberFormat="1" applyFont="1" applyBorder="1" applyAlignment="1">
      <alignment horizontal="left"/>
    </xf>
    <xf numFmtId="14" fontId="0" fillId="6" borderId="0" xfId="0" applyNumberFormat="1" applyFont="1" applyFill="1" applyBorder="1" applyAlignment="1" applyProtection="1">
      <alignment vertical="center" wrapText="1"/>
      <protection locked="0"/>
    </xf>
    <xf numFmtId="0" fontId="0" fillId="0" borderId="0" xfId="3" applyFont="1" applyAlignment="1">
      <alignment horizontal="right"/>
    </xf>
    <xf numFmtId="0" fontId="0" fillId="0" borderId="18" xfId="0" applyFont="1" applyBorder="1" applyAlignment="1" applyProtection="1">
      <alignment wrapText="1"/>
      <protection locked="0"/>
    </xf>
    <xf numFmtId="0" fontId="0" fillId="6" borderId="18" xfId="0" applyFont="1" applyFill="1" applyBorder="1" applyAlignment="1" applyProtection="1">
      <alignment wrapText="1"/>
      <protection locked="0"/>
    </xf>
    <xf numFmtId="1" fontId="0" fillId="0" borderId="8" xfId="0" applyNumberFormat="1" applyFont="1" applyBorder="1" applyAlignment="1" applyProtection="1">
      <protection locked="0"/>
    </xf>
    <xf numFmtId="1" fontId="0" fillId="6" borderId="21" xfId="0" applyNumberFormat="1" applyFont="1" applyFill="1" applyBorder="1" applyAlignment="1" applyProtection="1">
      <alignment wrapText="1"/>
      <protection locked="0"/>
    </xf>
    <xf numFmtId="164" fontId="0" fillId="0" borderId="8" xfId="0" applyNumberFormat="1" applyFont="1" applyBorder="1" applyAlignment="1"/>
    <xf numFmtId="2" fontId="0" fillId="6" borderId="21" xfId="0" applyNumberFormat="1" applyFont="1" applyFill="1" applyBorder="1" applyAlignment="1" applyProtection="1">
      <alignment wrapText="1"/>
      <protection locked="0"/>
    </xf>
    <xf numFmtId="2" fontId="0" fillId="0" borderId="8" xfId="0" applyNumberFormat="1" applyFont="1" applyBorder="1" applyAlignment="1" applyProtection="1">
      <protection locked="0"/>
    </xf>
    <xf numFmtId="0" fontId="11" fillId="0" borderId="20" xfId="3" applyFont="1" applyFill="1" applyBorder="1" applyAlignment="1" applyProtection="1">
      <alignment wrapText="1"/>
      <protection locked="0"/>
    </xf>
    <xf numFmtId="0" fontId="11" fillId="0" borderId="0" xfId="3" applyFont="1" applyFill="1" applyBorder="1" applyAlignment="1" applyProtection="1">
      <alignment wrapText="1"/>
      <protection locked="0"/>
    </xf>
    <xf numFmtId="0" fontId="2" fillId="0" borderId="0" xfId="3" applyFont="1" applyFill="1" applyAlignment="1">
      <alignment horizontal="center"/>
    </xf>
    <xf numFmtId="2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1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21" xfId="0" applyNumberFormat="1" applyFont="1" applyFill="1" applyBorder="1" applyAlignment="1" applyProtection="1">
      <alignment horizontal="center" vertical="center" wrapText="1"/>
      <protection locked="0"/>
    </xf>
    <xf numFmtId="0" fontId="21" fillId="6" borderId="19" xfId="0" applyFont="1" applyFill="1" applyBorder="1" applyAlignment="1">
      <alignment horizontal="left" vertical="center" wrapText="1"/>
    </xf>
    <xf numFmtId="0" fontId="21" fillId="6" borderId="27" xfId="0" applyFont="1" applyFill="1" applyBorder="1" applyAlignment="1">
      <alignment horizontal="left" vertical="center" wrapText="1"/>
    </xf>
    <xf numFmtId="164" fontId="0" fillId="0" borderId="8" xfId="0" applyNumberFormat="1" applyFont="1" applyBorder="1" applyAlignment="1">
      <alignment horizontal="center"/>
    </xf>
    <xf numFmtId="0" fontId="12" fillId="0" borderId="17" xfId="0" applyFont="1" applyBorder="1" applyAlignment="1">
      <alignment horizontal="center" wrapText="1"/>
    </xf>
    <xf numFmtId="14" fontId="2" fillId="0" borderId="5" xfId="3" applyNumberFormat="1" applyFont="1" applyFill="1" applyBorder="1" applyAlignment="1" applyProtection="1">
      <alignment horizontal="center"/>
      <protection locked="0"/>
    </xf>
    <xf numFmtId="0" fontId="12" fillId="0" borderId="17" xfId="0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Border="1" applyAlignment="1">
      <alignment horizontal="left"/>
    </xf>
    <xf numFmtId="2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1" fontId="0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8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center"/>
    </xf>
    <xf numFmtId="0" fontId="0" fillId="0" borderId="5" xfId="0" applyFont="1" applyBorder="1" applyAlignment="1" applyProtection="1">
      <alignment horizontal="center"/>
    </xf>
    <xf numFmtId="0" fontId="12" fillId="0" borderId="20" xfId="0" applyFont="1" applyBorder="1" applyAlignment="1">
      <alignment horizontal="center"/>
    </xf>
    <xf numFmtId="0" fontId="12" fillId="0" borderId="5" xfId="0" applyFont="1" applyBorder="1" applyAlignment="1" applyProtection="1">
      <alignment horizontal="center"/>
    </xf>
    <xf numFmtId="0" fontId="12" fillId="0" borderId="17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1" fontId="21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/>
    <xf numFmtId="1" fontId="0" fillId="0" borderId="18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0" applyNumberFormat="1" applyFont="1" applyFill="1" applyBorder="1" applyAlignment="1">
      <alignment horizontal="left" vertical="center" wrapText="1"/>
    </xf>
    <xf numFmtId="22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21" fillId="6" borderId="21" xfId="0" applyNumberFormat="1" applyFont="1" applyFill="1" applyBorder="1" applyAlignment="1">
      <alignment horizontal="left" vertical="center" wrapText="1"/>
    </xf>
    <xf numFmtId="0" fontId="21" fillId="6" borderId="21" xfId="0" applyFont="1" applyFill="1" applyBorder="1" applyAlignment="1">
      <alignment horizontal="left" vertical="center" wrapText="1"/>
    </xf>
    <xf numFmtId="0" fontId="21" fillId="6" borderId="21" xfId="0" applyFont="1" applyFill="1" applyBorder="1" applyAlignment="1" applyProtection="1">
      <alignment horizontal="left" vertical="center" wrapText="1"/>
      <protection locked="0"/>
    </xf>
    <xf numFmtId="1" fontId="9" fillId="0" borderId="22" xfId="3" applyNumberFormat="1" applyFont="1" applyFill="1" applyBorder="1" applyAlignment="1" applyProtection="1">
      <alignment horizontal="left" wrapText="1"/>
    </xf>
    <xf numFmtId="1" fontId="9" fillId="0" borderId="2" xfId="3" applyNumberFormat="1" applyFont="1" applyFill="1" applyBorder="1" applyAlignment="1" applyProtection="1">
      <alignment horizontal="left" wrapText="1"/>
    </xf>
    <xf numFmtId="1" fontId="9" fillId="0" borderId="19" xfId="3" applyNumberFormat="1" applyFont="1" applyFill="1" applyBorder="1" applyAlignment="1" applyProtection="1">
      <alignment horizontal="left" wrapText="1"/>
    </xf>
    <xf numFmtId="0" fontId="3" fillId="0" borderId="0" xfId="3" applyFont="1" applyAlignment="1">
      <alignment horizontal="right"/>
    </xf>
    <xf numFmtId="0" fontId="0" fillId="0" borderId="2" xfId="3" applyFont="1" applyFill="1" applyBorder="1" applyAlignment="1" applyProtection="1">
      <alignment horizontal="left"/>
      <protection locked="0"/>
    </xf>
    <xf numFmtId="2" fontId="2" fillId="0" borderId="2" xfId="3" applyNumberFormat="1" applyFont="1" applyFill="1" applyBorder="1" applyAlignment="1" applyProtection="1">
      <alignment horizontal="left"/>
      <protection locked="0"/>
    </xf>
    <xf numFmtId="0" fontId="2" fillId="0" borderId="2" xfId="3" applyFont="1" applyFill="1" applyBorder="1" applyAlignment="1" applyProtection="1">
      <alignment horizontal="left"/>
      <protection locked="0"/>
    </xf>
    <xf numFmtId="2" fontId="0" fillId="0" borderId="2" xfId="3" quotePrefix="1" applyNumberFormat="1" applyFont="1" applyFill="1" applyBorder="1" applyAlignment="1" applyProtection="1">
      <alignment horizontal="left"/>
      <protection locked="0"/>
    </xf>
    <xf numFmtId="2" fontId="2" fillId="0" borderId="2" xfId="3" quotePrefix="1" applyNumberFormat="1" applyFont="1" applyFill="1" applyBorder="1" applyAlignment="1" applyProtection="1">
      <alignment horizontal="left"/>
      <protection locked="0"/>
    </xf>
    <xf numFmtId="0" fontId="20" fillId="0" borderId="12" xfId="3" applyFont="1" applyFill="1" applyBorder="1" applyAlignment="1">
      <alignment horizontal="center"/>
    </xf>
    <xf numFmtId="0" fontId="20" fillId="0" borderId="7" xfId="3" applyFont="1" applyFill="1" applyBorder="1" applyAlignment="1">
      <alignment horizontal="center"/>
    </xf>
    <xf numFmtId="0" fontId="20" fillId="0" borderId="13" xfId="3" applyFont="1" applyFill="1" applyBorder="1" applyAlignment="1">
      <alignment horizontal="center"/>
    </xf>
    <xf numFmtId="0" fontId="12" fillId="0" borderId="1" xfId="3" applyFont="1" applyFill="1" applyBorder="1" applyAlignment="1">
      <alignment horizontal="center"/>
    </xf>
    <xf numFmtId="0" fontId="12" fillId="0" borderId="20" xfId="3" applyFont="1" applyFill="1" applyBorder="1" applyAlignment="1">
      <alignment horizontal="center"/>
    </xf>
    <xf numFmtId="0" fontId="12" fillId="0" borderId="3" xfId="3" applyFont="1" applyFill="1" applyBorder="1" applyAlignment="1">
      <alignment horizontal="center"/>
    </xf>
    <xf numFmtId="0" fontId="8" fillId="0" borderId="2" xfId="3" applyFont="1" applyFill="1" applyBorder="1" applyAlignment="1">
      <alignment horizontal="center"/>
    </xf>
    <xf numFmtId="0" fontId="18" fillId="0" borderId="0" xfId="3" applyFont="1" applyFill="1" applyAlignment="1">
      <alignment horizontal="right" wrapText="1"/>
    </xf>
    <xf numFmtId="0" fontId="0" fillId="0" borderId="5" xfId="3" applyFont="1" applyFill="1" applyBorder="1" applyAlignment="1" applyProtection="1">
      <alignment horizontal="left"/>
      <protection locked="0"/>
    </xf>
    <xf numFmtId="0" fontId="2" fillId="0" borderId="5" xfId="3" applyFont="1" applyFill="1" applyBorder="1" applyAlignment="1" applyProtection="1">
      <alignment horizontal="left"/>
      <protection locked="0"/>
    </xf>
    <xf numFmtId="0" fontId="0" fillId="0" borderId="2" xfId="3" applyNumberFormat="1" applyFont="1" applyFill="1" applyBorder="1" applyAlignment="1" applyProtection="1">
      <alignment horizontal="left"/>
      <protection locked="0"/>
    </xf>
    <xf numFmtId="0" fontId="11" fillId="0" borderId="1" xfId="3" applyFont="1" applyFill="1" applyBorder="1" applyAlignment="1">
      <alignment horizontal="right"/>
    </xf>
    <xf numFmtId="0" fontId="11" fillId="0" borderId="11" xfId="3" applyFont="1" applyFill="1" applyBorder="1" applyAlignment="1">
      <alignment horizontal="right"/>
    </xf>
    <xf numFmtId="0" fontId="4" fillId="0" borderId="2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14" fillId="0" borderId="20" xfId="3" applyFont="1" applyFill="1" applyBorder="1" applyAlignment="1">
      <alignment horizontal="center"/>
    </xf>
    <xf numFmtId="0" fontId="11" fillId="0" borderId="20" xfId="3" applyFont="1" applyFill="1" applyBorder="1" applyAlignment="1">
      <alignment horizontal="right"/>
    </xf>
    <xf numFmtId="0" fontId="11" fillId="0" borderId="0" xfId="3" applyFont="1" applyFill="1" applyBorder="1" applyAlignment="1">
      <alignment horizontal="right"/>
    </xf>
    <xf numFmtId="0" fontId="10" fillId="0" borderId="20" xfId="3" applyFont="1" applyFill="1" applyBorder="1" applyAlignment="1" applyProtection="1">
      <alignment horizontal="center"/>
      <protection locked="0"/>
    </xf>
    <xf numFmtId="0" fontId="10" fillId="0" borderId="3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 applyProtection="1">
      <alignment horizontal="center"/>
      <protection locked="0"/>
    </xf>
    <xf numFmtId="0" fontId="10" fillId="0" borderId="6" xfId="3" applyFont="1" applyFill="1" applyBorder="1" applyAlignment="1" applyProtection="1">
      <alignment horizontal="center"/>
      <protection locked="0"/>
    </xf>
    <xf numFmtId="0" fontId="10" fillId="0" borderId="0" xfId="3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4" fillId="0" borderId="11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12" fillId="0" borderId="0" xfId="0" applyFont="1" applyBorder="1" applyAlignment="1" applyProtection="1">
      <alignment horizontal="right" vertical="center"/>
    </xf>
    <xf numFmtId="0" fontId="12" fillId="0" borderId="17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12" fillId="0" borderId="11" xfId="0" applyFont="1" applyBorder="1" applyAlignment="1" applyProtection="1">
      <alignment horizontal="right"/>
    </xf>
    <xf numFmtId="0" fontId="12" fillId="0" borderId="0" xfId="0" applyFont="1" applyBorder="1" applyAlignment="1" applyProtection="1">
      <alignment horizontal="center"/>
    </xf>
    <xf numFmtId="9" fontId="0" fillId="2" borderId="2" xfId="2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5" xfId="0" applyFont="1" applyBorder="1" applyAlignment="1" applyProtection="1">
      <alignment horizontal="center"/>
    </xf>
    <xf numFmtId="0" fontId="0" fillId="5" borderId="24" xfId="0" applyFont="1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14" fillId="0" borderId="1" xfId="0" applyFont="1" applyFill="1" applyBorder="1" applyAlignment="1" applyProtection="1">
      <alignment horizontal="center"/>
    </xf>
    <xf numFmtId="0" fontId="14" fillId="0" borderId="20" xfId="0" applyFont="1" applyFill="1" applyBorder="1" applyAlignment="1" applyProtection="1">
      <alignment horizontal="center"/>
    </xf>
    <xf numFmtId="0" fontId="12" fillId="0" borderId="5" xfId="0" applyFont="1" applyBorder="1" applyAlignment="1" applyProtection="1">
      <alignment horizontal="center"/>
    </xf>
    <xf numFmtId="164" fontId="0" fillId="0" borderId="18" xfId="0" applyNumberFormat="1" applyFont="1" applyBorder="1" applyAlignment="1" applyProtection="1">
      <alignment horizontal="center"/>
      <protection locked="0"/>
    </xf>
    <xf numFmtId="0" fontId="0" fillId="0" borderId="18" xfId="0" applyFont="1" applyBorder="1" applyAlignment="1" applyProtection="1">
      <protection locked="0"/>
    </xf>
    <xf numFmtId="164" fontId="21" fillId="6" borderId="21" xfId="0" applyNumberFormat="1" applyFont="1" applyFill="1" applyBorder="1" applyAlignment="1" applyProtection="1">
      <alignment horizontal="left" vertical="center" wrapText="1"/>
      <protection locked="0"/>
    </xf>
    <xf numFmtId="164" fontId="0" fillId="0" borderId="2" xfId="0" applyNumberFormat="1" applyFont="1" applyBorder="1" applyAlignment="1" applyProtection="1">
      <alignment horizontal="left" vertical="center" wrapText="1"/>
      <protection locked="0"/>
    </xf>
    <xf numFmtId="164" fontId="0" fillId="0" borderId="19" xfId="0" applyNumberFormat="1" applyFont="1" applyBorder="1" applyAlignment="1" applyProtection="1">
      <alignment horizontal="left" vertical="center" wrapText="1"/>
      <protection locked="0"/>
    </xf>
    <xf numFmtId="0" fontId="12" fillId="0" borderId="3" xfId="0" applyFont="1" applyBorder="1" applyAlignment="1" applyProtection="1">
      <alignment horizontal="center"/>
    </xf>
    <xf numFmtId="0" fontId="12" fillId="0" borderId="6" xfId="0" applyFont="1" applyBorder="1" applyAlignment="1" applyProtection="1">
      <alignment horizontal="center"/>
    </xf>
    <xf numFmtId="0" fontId="0" fillId="0" borderId="2" xfId="0" applyFont="1" applyBorder="1" applyAlignment="1" applyProtection="1">
      <alignment horizontal="center"/>
    </xf>
    <xf numFmtId="0" fontId="12" fillId="0" borderId="1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10" xfId="0" quotePrefix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1" fillId="0" borderId="1" xfId="0" applyFont="1" applyBorder="1" applyAlignment="1">
      <alignment horizontal="right"/>
    </xf>
    <xf numFmtId="0" fontId="11" fillId="0" borderId="11" xfId="0" applyFont="1" applyBorder="1" applyAlignment="1">
      <alignment horizontal="right"/>
    </xf>
    <xf numFmtId="0" fontId="11" fillId="0" borderId="2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2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4" fontId="2" fillId="0" borderId="5" xfId="0" applyNumberFormat="1" applyFont="1" applyBorder="1" applyAlignment="1">
      <alignment horizontal="center"/>
    </xf>
    <xf numFmtId="2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applyNumberFormat="1" applyFont="1" applyFill="1" applyBorder="1" applyAlignment="1" applyProtection="1">
      <alignment horizontal="left" vertical="center" wrapText="1"/>
      <protection locked="0"/>
    </xf>
    <xf numFmtId="0" fontId="21" fillId="6" borderId="21" xfId="3" applyFont="1" applyFill="1" applyBorder="1" applyAlignment="1" applyProtection="1">
      <alignment horizontal="left" vertical="center" wrapText="1"/>
      <protection locked="0"/>
    </xf>
    <xf numFmtId="0" fontId="22" fillId="6" borderId="3" xfId="3" applyFont="1" applyFill="1" applyBorder="1" applyAlignment="1" applyProtection="1">
      <alignment horizontal="left" vertical="center" wrapText="1"/>
      <protection locked="0"/>
    </xf>
    <xf numFmtId="0" fontId="22" fillId="6" borderId="0" xfId="3" applyFont="1" applyFill="1" applyBorder="1" applyAlignment="1" applyProtection="1">
      <alignment horizontal="left" vertical="center" wrapText="1"/>
      <protection locked="0"/>
    </xf>
    <xf numFmtId="0" fontId="22" fillId="6" borderId="6" xfId="3" applyFont="1" applyFill="1" applyBorder="1" applyAlignment="1" applyProtection="1">
      <alignment horizontal="left" vertical="center" wrapText="1"/>
      <protection locked="0"/>
    </xf>
    <xf numFmtId="0" fontId="22" fillId="6" borderId="20" xfId="3" applyFont="1" applyFill="1" applyBorder="1" applyAlignment="1" applyProtection="1">
      <alignment horizontal="left" vertical="center" wrapText="1"/>
      <protection locked="0"/>
    </xf>
    <xf numFmtId="0" fontId="22" fillId="6" borderId="5" xfId="3" applyFont="1" applyFill="1" applyBorder="1" applyAlignment="1" applyProtection="1">
      <alignment horizontal="left" vertical="center" wrapText="1"/>
      <protection locked="0"/>
    </xf>
    <xf numFmtId="0" fontId="11" fillId="0" borderId="0" xfId="3" applyFont="1" applyFill="1" applyBorder="1" applyAlignment="1">
      <alignment horizontal="center"/>
    </xf>
    <xf numFmtId="0" fontId="21" fillId="6" borderId="5" xfId="3" applyFont="1" applyFill="1" applyBorder="1" applyAlignment="1" applyProtection="1">
      <alignment horizontal="left" vertical="center" wrapText="1"/>
      <protection locked="0"/>
    </xf>
    <xf numFmtId="14" fontId="21" fillId="6" borderId="21" xfId="3" applyNumberFormat="1" applyFont="1" applyFill="1" applyBorder="1" applyAlignment="1" applyProtection="1">
      <alignment horizontal="left" vertical="center" wrapText="1"/>
      <protection locked="0"/>
    </xf>
    <xf numFmtId="14" fontId="21" fillId="6" borderId="28" xfId="3" applyNumberFormat="1" applyFont="1" applyFill="1" applyBorder="1" applyAlignment="1" applyProtection="1">
      <alignment horizontal="left" vertical="center" wrapText="1"/>
      <protection locked="0"/>
    </xf>
    <xf numFmtId="2" fontId="21" fillId="6" borderId="21" xfId="3" quotePrefix="1" applyNumberFormat="1" applyFont="1" applyFill="1" applyBorder="1" applyAlignment="1" applyProtection="1">
      <alignment horizontal="left" vertical="center" wrapText="1"/>
      <protection locked="0"/>
    </xf>
    <xf numFmtId="2" fontId="21" fillId="6" borderId="5" xfId="3" quotePrefix="1" applyNumberFormat="1" applyFont="1" applyFill="1" applyBorder="1" applyAlignment="1" applyProtection="1">
      <alignment horizontal="left" vertical="center" wrapText="1"/>
      <protection locked="0"/>
    </xf>
    <xf numFmtId="0" fontId="20" fillId="0" borderId="22" xfId="1" applyFont="1" applyFill="1" applyBorder="1" applyAlignment="1">
      <alignment horizontal="center"/>
    </xf>
    <xf numFmtId="0" fontId="20" fillId="0" borderId="2" xfId="1" applyFont="1" applyFill="1" applyBorder="1" applyAlignment="1">
      <alignment horizontal="center"/>
    </xf>
  </cellXfs>
  <cellStyles count="4">
    <cellStyle name="Normal" xfId="0" builtinId="0"/>
    <cellStyle name="Normal_Groundwater Profile Log" xfId="1" xr:uid="{00000000-0005-0000-0000-000001000000}"/>
    <cellStyle name="Normal_Groundwater Profile Log 2" xfId="3" xr:uid="{00000000-0005-0000-0000-000002000000}"/>
    <cellStyle name="Percent" xfId="2" builtinId="5"/>
  </cellStyles>
  <dxfs count="25">
    <dxf>
      <fill>
        <patternFill>
          <bgColor indexed="1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IK</c:v>
          </c:tx>
          <c:marker>
            <c:symbol val="none"/>
          </c:marker>
          <c:xVal>
            <c:numRef>
              <c:f>'Processed Ik'!$H$2:$H$2921</c:f>
              <c:numCache>
                <c:formatCode>General</c:formatCode>
                <c:ptCount val="2920"/>
                <c:pt idx="0">
                  <c:v>3.8007</c:v>
                </c:pt>
                <c:pt idx="1">
                  <c:v>3.9042000000000003</c:v>
                </c:pt>
                <c:pt idx="2">
                  <c:v>3.9024000000000005</c:v>
                </c:pt>
                <c:pt idx="3">
                  <c:v>3.8421000000000003</c:v>
                </c:pt>
                <c:pt idx="4">
                  <c:v>3.8142000000000005</c:v>
                </c:pt>
                <c:pt idx="5">
                  <c:v>3.8672999999999997</c:v>
                </c:pt>
                <c:pt idx="6">
                  <c:v>3.8376000000000001</c:v>
                </c:pt>
                <c:pt idx="7">
                  <c:v>3.6918000000000002</c:v>
                </c:pt>
                <c:pt idx="8">
                  <c:v>3.7512000000000003</c:v>
                </c:pt>
                <c:pt idx="9">
                  <c:v>3.9221999999999997</c:v>
                </c:pt>
                <c:pt idx="10">
                  <c:v>3.9384000000000006</c:v>
                </c:pt>
                <c:pt idx="11">
                  <c:v>3.8322000000000003</c:v>
                </c:pt>
                <c:pt idx="12">
                  <c:v>3.6638999999999999</c:v>
                </c:pt>
                <c:pt idx="13">
                  <c:v>3.4317000000000002</c:v>
                </c:pt>
                <c:pt idx="14">
                  <c:v>3.1968000000000001</c:v>
                </c:pt>
                <c:pt idx="15">
                  <c:v>2.9853000000000001</c:v>
                </c:pt>
                <c:pt idx="16">
                  <c:v>2.9106000000000001</c:v>
                </c:pt>
                <c:pt idx="17">
                  <c:v>2.9160000000000004</c:v>
                </c:pt>
                <c:pt idx="18">
                  <c:v>2.9447999999999999</c:v>
                </c:pt>
                <c:pt idx="19">
                  <c:v>2.9421000000000004</c:v>
                </c:pt>
                <c:pt idx="20">
                  <c:v>2.9331</c:v>
                </c:pt>
                <c:pt idx="21">
                  <c:v>2.8944000000000001</c:v>
                </c:pt>
                <c:pt idx="22">
                  <c:v>2.8673999999999999</c:v>
                </c:pt>
                <c:pt idx="23">
                  <c:v>2.8584000000000001</c:v>
                </c:pt>
                <c:pt idx="24">
                  <c:v>2.8953000000000002</c:v>
                </c:pt>
                <c:pt idx="25">
                  <c:v>2.7953999999999999</c:v>
                </c:pt>
                <c:pt idx="26">
                  <c:v>2.6712000000000002</c:v>
                </c:pt>
                <c:pt idx="27">
                  <c:v>2.6901000000000002</c:v>
                </c:pt>
                <c:pt idx="28">
                  <c:v>2.673</c:v>
                </c:pt>
                <c:pt idx="29">
                  <c:v>2.5524</c:v>
                </c:pt>
                <c:pt idx="30">
                  <c:v>2.3724000000000003</c:v>
                </c:pt>
                <c:pt idx="31">
                  <c:v>2.1960000000000002</c:v>
                </c:pt>
                <c:pt idx="32">
                  <c:v>1.9008</c:v>
                </c:pt>
                <c:pt idx="33">
                  <c:v>1.2906</c:v>
                </c:pt>
                <c:pt idx="34">
                  <c:v>1.3905000000000001</c:v>
                </c:pt>
                <c:pt idx="35">
                  <c:v>1.8351000000000002</c:v>
                </c:pt>
                <c:pt idx="36">
                  <c:v>2.3193000000000001</c:v>
                </c:pt>
                <c:pt idx="37">
                  <c:v>2.7873000000000001</c:v>
                </c:pt>
                <c:pt idx="38">
                  <c:v>2.8214999999999999</c:v>
                </c:pt>
                <c:pt idx="39">
                  <c:v>2.8692000000000002</c:v>
                </c:pt>
                <c:pt idx="40">
                  <c:v>2.9349000000000003</c:v>
                </c:pt>
                <c:pt idx="41">
                  <c:v>2.9114999999999998</c:v>
                </c:pt>
                <c:pt idx="42">
                  <c:v>2.9097</c:v>
                </c:pt>
                <c:pt idx="43">
                  <c:v>2.8647</c:v>
                </c:pt>
                <c:pt idx="44">
                  <c:v>2.7288000000000001</c:v>
                </c:pt>
                <c:pt idx="45">
                  <c:v>2.5938000000000003</c:v>
                </c:pt>
                <c:pt idx="46">
                  <c:v>2.4678</c:v>
                </c:pt>
                <c:pt idx="47">
                  <c:v>2.2734000000000001</c:v>
                </c:pt>
                <c:pt idx="48">
                  <c:v>2.0303999999999998</c:v>
                </c:pt>
                <c:pt idx="49">
                  <c:v>1.8441000000000001</c:v>
                </c:pt>
                <c:pt idx="50">
                  <c:v>1.7019</c:v>
                </c:pt>
                <c:pt idx="51">
                  <c:v>1.5984</c:v>
                </c:pt>
                <c:pt idx="52">
                  <c:v>1.4733000000000001</c:v>
                </c:pt>
                <c:pt idx="53">
                  <c:v>1.4598000000000002</c:v>
                </c:pt>
                <c:pt idx="54">
                  <c:v>1.5129000000000001</c:v>
                </c:pt>
                <c:pt idx="55">
                  <c:v>1.5606</c:v>
                </c:pt>
                <c:pt idx="56">
                  <c:v>1.6506000000000001</c:v>
                </c:pt>
                <c:pt idx="57">
                  <c:v>1.6677</c:v>
                </c:pt>
                <c:pt idx="58">
                  <c:v>1.7081999999999999</c:v>
                </c:pt>
                <c:pt idx="59">
                  <c:v>1.7063999999999999</c:v>
                </c:pt>
                <c:pt idx="60">
                  <c:v>1.6713</c:v>
                </c:pt>
                <c:pt idx="61">
                  <c:v>1.6596000000000002</c:v>
                </c:pt>
                <c:pt idx="62">
                  <c:v>1.6776000000000002</c:v>
                </c:pt>
                <c:pt idx="63">
                  <c:v>1.7027999999999999</c:v>
                </c:pt>
                <c:pt idx="64">
                  <c:v>1.6740000000000002</c:v>
                </c:pt>
                <c:pt idx="65">
                  <c:v>1.5417000000000001</c:v>
                </c:pt>
                <c:pt idx="66">
                  <c:v>1.3419000000000001</c:v>
                </c:pt>
                <c:pt idx="67">
                  <c:v>1.1052</c:v>
                </c:pt>
                <c:pt idx="68">
                  <c:v>0.8901</c:v>
                </c:pt>
                <c:pt idx="69">
                  <c:v>0.70650000000000002</c:v>
                </c:pt>
                <c:pt idx="70">
                  <c:v>0.59940000000000004</c:v>
                </c:pt>
                <c:pt idx="71">
                  <c:v>0.72540000000000004</c:v>
                </c:pt>
                <c:pt idx="72">
                  <c:v>0.84419999999999995</c:v>
                </c:pt>
                <c:pt idx="73">
                  <c:v>0.88019999999999998</c:v>
                </c:pt>
                <c:pt idx="74">
                  <c:v>0.88829999999999998</c:v>
                </c:pt>
                <c:pt idx="75">
                  <c:v>0.90449999999999997</c:v>
                </c:pt>
                <c:pt idx="76">
                  <c:v>0.90180000000000005</c:v>
                </c:pt>
                <c:pt idx="77">
                  <c:v>0.94140000000000001</c:v>
                </c:pt>
                <c:pt idx="78">
                  <c:v>0.92789999999999995</c:v>
                </c:pt>
                <c:pt idx="79">
                  <c:v>0.89639999999999997</c:v>
                </c:pt>
                <c:pt idx="80">
                  <c:v>0.78480000000000005</c:v>
                </c:pt>
                <c:pt idx="81">
                  <c:v>0.66420000000000001</c:v>
                </c:pt>
                <c:pt idx="82">
                  <c:v>0.49860000000000004</c:v>
                </c:pt>
                <c:pt idx="83">
                  <c:v>0.29970000000000002</c:v>
                </c:pt>
                <c:pt idx="84">
                  <c:v>0.1512</c:v>
                </c:pt>
                <c:pt idx="85">
                  <c:v>4.9500000000000002E-2</c:v>
                </c:pt>
                <c:pt idx="86">
                  <c:v>2.07E-2</c:v>
                </c:pt>
                <c:pt idx="87">
                  <c:v>2.1600000000000001E-2</c:v>
                </c:pt>
                <c:pt idx="88">
                  <c:v>0.1971</c:v>
                </c:pt>
                <c:pt idx="89">
                  <c:v>0.5031000000000001</c:v>
                </c:pt>
                <c:pt idx="90">
                  <c:v>0.73439999999999994</c:v>
                </c:pt>
                <c:pt idx="91">
                  <c:v>0.8226</c:v>
                </c:pt>
                <c:pt idx="92">
                  <c:v>0.91980000000000006</c:v>
                </c:pt>
                <c:pt idx="93">
                  <c:v>1.0539000000000001</c:v>
                </c:pt>
                <c:pt idx="94">
                  <c:v>1.2573000000000001</c:v>
                </c:pt>
                <c:pt idx="95">
                  <c:v>1.2681</c:v>
                </c:pt>
                <c:pt idx="96">
                  <c:v>1.5399</c:v>
                </c:pt>
                <c:pt idx="97">
                  <c:v>1.6911</c:v>
                </c:pt>
                <c:pt idx="98">
                  <c:v>1.6866000000000001</c:v>
                </c:pt>
                <c:pt idx="99">
                  <c:v>1.6875</c:v>
                </c:pt>
                <c:pt idx="100">
                  <c:v>1.6488</c:v>
                </c:pt>
                <c:pt idx="101">
                  <c:v>1.6002000000000001</c:v>
                </c:pt>
                <c:pt idx="102">
                  <c:v>1.5840000000000001</c:v>
                </c:pt>
                <c:pt idx="103">
                  <c:v>1.5920999999999998</c:v>
                </c:pt>
                <c:pt idx="104">
                  <c:v>1.5956999999999999</c:v>
                </c:pt>
                <c:pt idx="105">
                  <c:v>1.5227999999999999</c:v>
                </c:pt>
                <c:pt idx="106">
                  <c:v>1.5651000000000002</c:v>
                </c:pt>
                <c:pt idx="107">
                  <c:v>1.6316999999999999</c:v>
                </c:pt>
                <c:pt idx="108">
                  <c:v>1.6389</c:v>
                </c:pt>
                <c:pt idx="109">
                  <c:v>1.5885</c:v>
                </c:pt>
                <c:pt idx="110">
                  <c:v>1.62</c:v>
                </c:pt>
                <c:pt idx="111">
                  <c:v>1.6506000000000001</c:v>
                </c:pt>
                <c:pt idx="112">
                  <c:v>1.6280999999999999</c:v>
                </c:pt>
                <c:pt idx="113">
                  <c:v>1.5264</c:v>
                </c:pt>
                <c:pt idx="114">
                  <c:v>1.7027999999999999</c:v>
                </c:pt>
                <c:pt idx="115">
                  <c:v>1.7757000000000001</c:v>
                </c:pt>
                <c:pt idx="116">
                  <c:v>1.8576000000000001</c:v>
                </c:pt>
                <c:pt idx="117">
                  <c:v>1.8801000000000001</c:v>
                </c:pt>
                <c:pt idx="118">
                  <c:v>1.8972000000000002</c:v>
                </c:pt>
                <c:pt idx="119">
                  <c:v>1.881</c:v>
                </c:pt>
                <c:pt idx="120">
                  <c:v>1.8585</c:v>
                </c:pt>
                <c:pt idx="121">
                  <c:v>1.8279000000000001</c:v>
                </c:pt>
                <c:pt idx="122">
                  <c:v>1.7694000000000001</c:v>
                </c:pt>
                <c:pt idx="123">
                  <c:v>1.7055</c:v>
                </c:pt>
                <c:pt idx="124">
                  <c:v>1.6569</c:v>
                </c:pt>
                <c:pt idx="125">
                  <c:v>1.6263000000000001</c:v>
                </c:pt>
                <c:pt idx="126">
                  <c:v>1.611</c:v>
                </c:pt>
                <c:pt idx="127">
                  <c:v>1.6146</c:v>
                </c:pt>
                <c:pt idx="128">
                  <c:v>1.5974999999999999</c:v>
                </c:pt>
                <c:pt idx="129">
                  <c:v>1.5804</c:v>
                </c:pt>
                <c:pt idx="130">
                  <c:v>1.5209999999999999</c:v>
                </c:pt>
                <c:pt idx="131">
                  <c:v>1.3905000000000001</c:v>
                </c:pt>
                <c:pt idx="132">
                  <c:v>1.2339</c:v>
                </c:pt>
                <c:pt idx="133">
                  <c:v>1.0737000000000001</c:v>
                </c:pt>
                <c:pt idx="134">
                  <c:v>0.92880000000000007</c:v>
                </c:pt>
                <c:pt idx="135">
                  <c:v>0.96209999999999996</c:v>
                </c:pt>
                <c:pt idx="136">
                  <c:v>1.0215000000000001</c:v>
                </c:pt>
                <c:pt idx="137">
                  <c:v>1.0475999999999999</c:v>
                </c:pt>
                <c:pt idx="138">
                  <c:v>0.99629999999999996</c:v>
                </c:pt>
                <c:pt idx="139">
                  <c:v>1.0620000000000001</c:v>
                </c:pt>
                <c:pt idx="140">
                  <c:v>1.0746</c:v>
                </c:pt>
                <c:pt idx="141">
                  <c:v>0.99540000000000006</c:v>
                </c:pt>
                <c:pt idx="142">
                  <c:v>1.0871999999999999</c:v>
                </c:pt>
                <c:pt idx="143">
                  <c:v>1.7631000000000001</c:v>
                </c:pt>
                <c:pt idx="144">
                  <c:v>2.5451999999999999</c:v>
                </c:pt>
                <c:pt idx="145">
                  <c:v>2.8826999999999998</c:v>
                </c:pt>
                <c:pt idx="146">
                  <c:v>2.9232000000000005</c:v>
                </c:pt>
                <c:pt idx="147">
                  <c:v>2.6586000000000003</c:v>
                </c:pt>
                <c:pt idx="148">
                  <c:v>2.2716000000000003</c:v>
                </c:pt>
                <c:pt idx="149">
                  <c:v>2.2014</c:v>
                </c:pt>
                <c:pt idx="150">
                  <c:v>2.1114000000000002</c:v>
                </c:pt>
                <c:pt idx="151">
                  <c:v>2.3418000000000001</c:v>
                </c:pt>
                <c:pt idx="152">
                  <c:v>2.6892</c:v>
                </c:pt>
                <c:pt idx="153">
                  <c:v>2.8719000000000001</c:v>
                </c:pt>
                <c:pt idx="154">
                  <c:v>2.8854000000000002</c:v>
                </c:pt>
                <c:pt idx="155">
                  <c:v>2.8386</c:v>
                </c:pt>
                <c:pt idx="156">
                  <c:v>2.7432000000000003</c:v>
                </c:pt>
                <c:pt idx="157">
                  <c:v>2.6802000000000001</c:v>
                </c:pt>
                <c:pt idx="158">
                  <c:v>2.6046</c:v>
                </c:pt>
                <c:pt idx="159">
                  <c:v>2.5190999999999999</c:v>
                </c:pt>
                <c:pt idx="160">
                  <c:v>2.3769</c:v>
                </c:pt>
                <c:pt idx="161">
                  <c:v>2.3652000000000002</c:v>
                </c:pt>
                <c:pt idx="162">
                  <c:v>2.3129999999999997</c:v>
                </c:pt>
                <c:pt idx="163">
                  <c:v>2.2824</c:v>
                </c:pt>
                <c:pt idx="164">
                  <c:v>2.3148</c:v>
                </c:pt>
                <c:pt idx="165">
                  <c:v>2.2995000000000001</c:v>
                </c:pt>
                <c:pt idx="166">
                  <c:v>2.3048999999999999</c:v>
                </c:pt>
                <c:pt idx="167">
                  <c:v>2.3247000000000004</c:v>
                </c:pt>
                <c:pt idx="168">
                  <c:v>2.3129999999999997</c:v>
                </c:pt>
                <c:pt idx="169">
                  <c:v>2.2652999999999999</c:v>
                </c:pt>
                <c:pt idx="170">
                  <c:v>2.2202999999999999</c:v>
                </c:pt>
                <c:pt idx="171">
                  <c:v>2.1798000000000002</c:v>
                </c:pt>
                <c:pt idx="172">
                  <c:v>2.1357000000000004</c:v>
                </c:pt>
                <c:pt idx="173">
                  <c:v>2.1114000000000002</c:v>
                </c:pt>
                <c:pt idx="174">
                  <c:v>2.0699999999999998</c:v>
                </c:pt>
                <c:pt idx="175">
                  <c:v>1.9836000000000003</c:v>
                </c:pt>
                <c:pt idx="176">
                  <c:v>1.9035000000000002</c:v>
                </c:pt>
                <c:pt idx="177">
                  <c:v>1.8684000000000001</c:v>
                </c:pt>
                <c:pt idx="178">
                  <c:v>1.9502999999999999</c:v>
                </c:pt>
                <c:pt idx="179">
                  <c:v>2.0150999999999999</c:v>
                </c:pt>
                <c:pt idx="180">
                  <c:v>2.1042000000000001</c:v>
                </c:pt>
                <c:pt idx="181">
                  <c:v>2.0510999999999999</c:v>
                </c:pt>
                <c:pt idx="182">
                  <c:v>1.827</c:v>
                </c:pt>
                <c:pt idx="183">
                  <c:v>1.8792000000000002</c:v>
                </c:pt>
                <c:pt idx="184">
                  <c:v>1.1115000000000002</c:v>
                </c:pt>
                <c:pt idx="185">
                  <c:v>1.3158000000000001</c:v>
                </c:pt>
                <c:pt idx="186">
                  <c:v>1.7567999999999999</c:v>
                </c:pt>
                <c:pt idx="187">
                  <c:v>2.0771999999999999</c:v>
                </c:pt>
                <c:pt idx="188">
                  <c:v>2.0933999999999999</c:v>
                </c:pt>
                <c:pt idx="189">
                  <c:v>2.0430000000000001</c:v>
                </c:pt>
                <c:pt idx="190">
                  <c:v>2.0790000000000002</c:v>
                </c:pt>
                <c:pt idx="191">
                  <c:v>2.1482999999999999</c:v>
                </c:pt>
                <c:pt idx="192">
                  <c:v>2.1122999999999998</c:v>
                </c:pt>
                <c:pt idx="193">
                  <c:v>2.0160000000000005</c:v>
                </c:pt>
                <c:pt idx="194">
                  <c:v>2.0898000000000003</c:v>
                </c:pt>
                <c:pt idx="195">
                  <c:v>2.1419999999999999</c:v>
                </c:pt>
                <c:pt idx="196">
                  <c:v>2.0781000000000001</c:v>
                </c:pt>
                <c:pt idx="197">
                  <c:v>1.9638</c:v>
                </c:pt>
                <c:pt idx="198">
                  <c:v>1.8693</c:v>
                </c:pt>
                <c:pt idx="199">
                  <c:v>1.8891000000000002</c:v>
                </c:pt>
                <c:pt idx="200">
                  <c:v>1.9134</c:v>
                </c:pt>
                <c:pt idx="201">
                  <c:v>1.9565999999999999</c:v>
                </c:pt>
                <c:pt idx="202">
                  <c:v>2.0961000000000003</c:v>
                </c:pt>
                <c:pt idx="203">
                  <c:v>2.0771999999999999</c:v>
                </c:pt>
                <c:pt idx="204">
                  <c:v>2.0727000000000002</c:v>
                </c:pt>
                <c:pt idx="205">
                  <c:v>1.9962</c:v>
                </c:pt>
                <c:pt idx="206">
                  <c:v>1.9674</c:v>
                </c:pt>
                <c:pt idx="207">
                  <c:v>1.9674</c:v>
                </c:pt>
                <c:pt idx="208">
                  <c:v>2.0142000000000002</c:v>
                </c:pt>
                <c:pt idx="209">
                  <c:v>1.9574999999999998</c:v>
                </c:pt>
                <c:pt idx="210">
                  <c:v>1.9574999999999998</c:v>
                </c:pt>
                <c:pt idx="211">
                  <c:v>1.9413</c:v>
                </c:pt>
                <c:pt idx="212">
                  <c:v>1.9035000000000002</c:v>
                </c:pt>
                <c:pt idx="213">
                  <c:v>1.8089999999999999</c:v>
                </c:pt>
                <c:pt idx="214">
                  <c:v>1.7145000000000001</c:v>
                </c:pt>
                <c:pt idx="215">
                  <c:v>1.6326000000000001</c:v>
                </c:pt>
                <c:pt idx="216">
                  <c:v>1.6056000000000001</c:v>
                </c:pt>
                <c:pt idx="217">
                  <c:v>1.5858000000000001</c:v>
                </c:pt>
                <c:pt idx="218">
                  <c:v>1.6100999999999999</c:v>
                </c:pt>
                <c:pt idx="219">
                  <c:v>1.6542000000000001</c:v>
                </c:pt>
                <c:pt idx="220">
                  <c:v>1.647</c:v>
                </c:pt>
                <c:pt idx="221">
                  <c:v>1.6488</c:v>
                </c:pt>
                <c:pt idx="222">
                  <c:v>1.6263000000000001</c:v>
                </c:pt>
                <c:pt idx="223">
                  <c:v>1.6128</c:v>
                </c:pt>
                <c:pt idx="224">
                  <c:v>1.6488</c:v>
                </c:pt>
                <c:pt idx="225">
                  <c:v>1.6515</c:v>
                </c:pt>
                <c:pt idx="226">
                  <c:v>1.6569</c:v>
                </c:pt>
                <c:pt idx="227">
                  <c:v>1.6569</c:v>
                </c:pt>
                <c:pt idx="228">
                  <c:v>1.8161999999999998</c:v>
                </c:pt>
                <c:pt idx="229">
                  <c:v>1.9025999999999998</c:v>
                </c:pt>
                <c:pt idx="230">
                  <c:v>1.8288</c:v>
                </c:pt>
                <c:pt idx="231">
                  <c:v>1.6857</c:v>
                </c:pt>
                <c:pt idx="232">
                  <c:v>1.6398000000000001</c:v>
                </c:pt>
                <c:pt idx="233">
                  <c:v>1.629</c:v>
                </c:pt>
                <c:pt idx="234">
                  <c:v>1.6245000000000001</c:v>
                </c:pt>
                <c:pt idx="235">
                  <c:v>1.5876000000000001</c:v>
                </c:pt>
                <c:pt idx="236">
                  <c:v>1.5183</c:v>
                </c:pt>
                <c:pt idx="237">
                  <c:v>1.4076000000000002</c:v>
                </c:pt>
                <c:pt idx="238">
                  <c:v>0.53820000000000001</c:v>
                </c:pt>
                <c:pt idx="239">
                  <c:v>0.11700000000000001</c:v>
                </c:pt>
                <c:pt idx="240">
                  <c:v>0.22950000000000001</c:v>
                </c:pt>
                <c:pt idx="241">
                  <c:v>4.8599999999999997E-2</c:v>
                </c:pt>
                <c:pt idx="242">
                  <c:v>0.12150000000000001</c:v>
                </c:pt>
                <c:pt idx="243">
                  <c:v>3.9599999999999996E-2</c:v>
                </c:pt>
                <c:pt idx="244">
                  <c:v>7.8299999999999995E-2</c:v>
                </c:pt>
                <c:pt idx="245">
                  <c:v>2.3400000000000001E-2</c:v>
                </c:pt>
                <c:pt idx="246">
                  <c:v>4.41E-2</c:v>
                </c:pt>
                <c:pt idx="247">
                  <c:v>0.56159999999999999</c:v>
                </c:pt>
                <c:pt idx="248">
                  <c:v>0.1719</c:v>
                </c:pt>
                <c:pt idx="249">
                  <c:v>5.1300000000000005E-2</c:v>
                </c:pt>
                <c:pt idx="250">
                  <c:v>0.17820000000000003</c:v>
                </c:pt>
                <c:pt idx="251">
                  <c:v>0.20520000000000002</c:v>
                </c:pt>
                <c:pt idx="252">
                  <c:v>0.25739999999999996</c:v>
                </c:pt>
                <c:pt idx="253">
                  <c:v>4.2623999999999995</c:v>
                </c:pt>
                <c:pt idx="254">
                  <c:v>4.2435</c:v>
                </c:pt>
                <c:pt idx="255">
                  <c:v>4.3029000000000002</c:v>
                </c:pt>
                <c:pt idx="256">
                  <c:v>4.2993000000000006</c:v>
                </c:pt>
                <c:pt idx="257">
                  <c:v>4.2794999999999996</c:v>
                </c:pt>
                <c:pt idx="258">
                  <c:v>4.3767000000000005</c:v>
                </c:pt>
                <c:pt idx="259">
                  <c:v>4.3073999999999995</c:v>
                </c:pt>
                <c:pt idx="260">
                  <c:v>4.3433999999999999</c:v>
                </c:pt>
                <c:pt idx="261">
                  <c:v>4.2596999999999996</c:v>
                </c:pt>
                <c:pt idx="262">
                  <c:v>0.76319999999999999</c:v>
                </c:pt>
                <c:pt idx="263">
                  <c:v>0.90269999999999995</c:v>
                </c:pt>
                <c:pt idx="264">
                  <c:v>3.4065000000000003</c:v>
                </c:pt>
                <c:pt idx="265">
                  <c:v>4.2767999999999997</c:v>
                </c:pt>
                <c:pt idx="266">
                  <c:v>4.3559999999999999</c:v>
                </c:pt>
                <c:pt idx="267">
                  <c:v>4.3974000000000002</c:v>
                </c:pt>
                <c:pt idx="268">
                  <c:v>4.3695000000000004</c:v>
                </c:pt>
                <c:pt idx="269">
                  <c:v>4.3982999999999999</c:v>
                </c:pt>
                <c:pt idx="270">
                  <c:v>4.4361000000000006</c:v>
                </c:pt>
                <c:pt idx="271">
                  <c:v>4.3757999999999999</c:v>
                </c:pt>
                <c:pt idx="272">
                  <c:v>4.4091000000000005</c:v>
                </c:pt>
                <c:pt idx="273">
                  <c:v>4.4523000000000001</c:v>
                </c:pt>
                <c:pt idx="274">
                  <c:v>4.3937999999999997</c:v>
                </c:pt>
                <c:pt idx="275">
                  <c:v>4.4226000000000001</c:v>
                </c:pt>
                <c:pt idx="276">
                  <c:v>4.3713000000000006</c:v>
                </c:pt>
                <c:pt idx="277">
                  <c:v>4.3668000000000005</c:v>
                </c:pt>
                <c:pt idx="278">
                  <c:v>4.4684999999999997</c:v>
                </c:pt>
                <c:pt idx="279">
                  <c:v>4.4028</c:v>
                </c:pt>
                <c:pt idx="280">
                  <c:v>4.4550000000000001</c:v>
                </c:pt>
                <c:pt idx="281">
                  <c:v>4.3964999999999996</c:v>
                </c:pt>
                <c:pt idx="282">
                  <c:v>4.4982000000000006</c:v>
                </c:pt>
                <c:pt idx="283">
                  <c:v>4.4316000000000004</c:v>
                </c:pt>
                <c:pt idx="284">
                  <c:v>4.5144000000000002</c:v>
                </c:pt>
                <c:pt idx="285">
                  <c:v>4.4244000000000003</c:v>
                </c:pt>
                <c:pt idx="286">
                  <c:v>4.3902000000000001</c:v>
                </c:pt>
                <c:pt idx="287">
                  <c:v>4.3443000000000005</c:v>
                </c:pt>
                <c:pt idx="288">
                  <c:v>4.4352</c:v>
                </c:pt>
                <c:pt idx="289">
                  <c:v>4.3650000000000002</c:v>
                </c:pt>
                <c:pt idx="290">
                  <c:v>4.4622000000000002</c:v>
                </c:pt>
                <c:pt idx="291">
                  <c:v>4.4486999999999997</c:v>
                </c:pt>
                <c:pt idx="292">
                  <c:v>4.4279999999999999</c:v>
                </c:pt>
                <c:pt idx="293">
                  <c:v>4.4190000000000005</c:v>
                </c:pt>
                <c:pt idx="294">
                  <c:v>4.3875000000000002</c:v>
                </c:pt>
                <c:pt idx="295">
                  <c:v>4.4244000000000003</c:v>
                </c:pt>
                <c:pt idx="296">
                  <c:v>4.3632</c:v>
                </c:pt>
                <c:pt idx="297">
                  <c:v>4.3695000000000004</c:v>
                </c:pt>
                <c:pt idx="298">
                  <c:v>4.4009999999999998</c:v>
                </c:pt>
                <c:pt idx="299">
                  <c:v>0.93149999999999999</c:v>
                </c:pt>
                <c:pt idx="300">
                  <c:v>1.4400000000000002</c:v>
                </c:pt>
                <c:pt idx="301">
                  <c:v>1.3653</c:v>
                </c:pt>
                <c:pt idx="302">
                  <c:v>1.2375</c:v>
                </c:pt>
                <c:pt idx="303">
                  <c:v>1.0998000000000001</c:v>
                </c:pt>
                <c:pt idx="304">
                  <c:v>0.98280000000000012</c:v>
                </c:pt>
                <c:pt idx="305">
                  <c:v>1.0017</c:v>
                </c:pt>
                <c:pt idx="306">
                  <c:v>1.0629000000000002</c:v>
                </c:pt>
                <c:pt idx="307">
                  <c:v>1.0224</c:v>
                </c:pt>
                <c:pt idx="308">
                  <c:v>1.1007</c:v>
                </c:pt>
                <c:pt idx="309">
                  <c:v>1.1106</c:v>
                </c:pt>
                <c:pt idx="310">
                  <c:v>1.1682000000000001</c:v>
                </c:pt>
                <c:pt idx="311">
                  <c:v>1.2555000000000001</c:v>
                </c:pt>
                <c:pt idx="312">
                  <c:v>1.3131000000000002</c:v>
                </c:pt>
                <c:pt idx="313">
                  <c:v>1.2833999999999999</c:v>
                </c:pt>
                <c:pt idx="314">
                  <c:v>1.1529</c:v>
                </c:pt>
                <c:pt idx="315">
                  <c:v>1.0673999999999999</c:v>
                </c:pt>
                <c:pt idx="316">
                  <c:v>1.0143</c:v>
                </c:pt>
                <c:pt idx="317">
                  <c:v>0.92520000000000002</c:v>
                </c:pt>
                <c:pt idx="318">
                  <c:v>0.85499999999999998</c:v>
                </c:pt>
                <c:pt idx="319">
                  <c:v>0.81630000000000003</c:v>
                </c:pt>
                <c:pt idx="320">
                  <c:v>0.74249999999999994</c:v>
                </c:pt>
                <c:pt idx="321">
                  <c:v>0.70380000000000009</c:v>
                </c:pt>
                <c:pt idx="322">
                  <c:v>0.63900000000000001</c:v>
                </c:pt>
                <c:pt idx="323">
                  <c:v>0.57869999999999999</c:v>
                </c:pt>
                <c:pt idx="324">
                  <c:v>0.54179999999999995</c:v>
                </c:pt>
                <c:pt idx="325">
                  <c:v>0.49320000000000003</c:v>
                </c:pt>
                <c:pt idx="326">
                  <c:v>0.45180000000000003</c:v>
                </c:pt>
                <c:pt idx="327">
                  <c:v>0.40500000000000003</c:v>
                </c:pt>
                <c:pt idx="328">
                  <c:v>0.3861</c:v>
                </c:pt>
                <c:pt idx="329">
                  <c:v>0.35100000000000003</c:v>
                </c:pt>
                <c:pt idx="330">
                  <c:v>0.33750000000000002</c:v>
                </c:pt>
                <c:pt idx="331">
                  <c:v>0.2853</c:v>
                </c:pt>
                <c:pt idx="332">
                  <c:v>0.26819999999999999</c:v>
                </c:pt>
                <c:pt idx="333">
                  <c:v>0.23760000000000001</c:v>
                </c:pt>
                <c:pt idx="334">
                  <c:v>0.2079</c:v>
                </c:pt>
                <c:pt idx="335">
                  <c:v>0.18720000000000001</c:v>
                </c:pt>
                <c:pt idx="336">
                  <c:v>0.19259999999999999</c:v>
                </c:pt>
                <c:pt idx="337">
                  <c:v>0.17550000000000002</c:v>
                </c:pt>
                <c:pt idx="338">
                  <c:v>0.1431</c:v>
                </c:pt>
                <c:pt idx="339">
                  <c:v>9.5399999999999999E-2</c:v>
                </c:pt>
                <c:pt idx="340">
                  <c:v>3.9599999999999996E-2</c:v>
                </c:pt>
                <c:pt idx="341">
                  <c:v>1.5300000000000001E-2</c:v>
                </c:pt>
                <c:pt idx="342">
                  <c:v>1.26E-2</c:v>
                </c:pt>
                <c:pt idx="343">
                  <c:v>1.26E-2</c:v>
                </c:pt>
                <c:pt idx="344">
                  <c:v>1.26E-2</c:v>
                </c:pt>
                <c:pt idx="345">
                  <c:v>1.26E-2</c:v>
                </c:pt>
                <c:pt idx="346">
                  <c:v>1.26E-2</c:v>
                </c:pt>
                <c:pt idx="347">
                  <c:v>2.52E-2</c:v>
                </c:pt>
                <c:pt idx="348">
                  <c:v>1.35E-2</c:v>
                </c:pt>
                <c:pt idx="349">
                  <c:v>2.2500000000000003E-2</c:v>
                </c:pt>
                <c:pt idx="350">
                  <c:v>7.8299999999999995E-2</c:v>
                </c:pt>
                <c:pt idx="351">
                  <c:v>0.11070000000000001</c:v>
                </c:pt>
                <c:pt idx="352">
                  <c:v>0.26279999999999998</c:v>
                </c:pt>
                <c:pt idx="353">
                  <c:v>0.42569999999999997</c:v>
                </c:pt>
                <c:pt idx="354">
                  <c:v>0.4032</c:v>
                </c:pt>
                <c:pt idx="355">
                  <c:v>0.48600000000000004</c:v>
                </c:pt>
                <c:pt idx="356">
                  <c:v>0.45180000000000003</c:v>
                </c:pt>
                <c:pt idx="357">
                  <c:v>0.37079999999999996</c:v>
                </c:pt>
                <c:pt idx="358">
                  <c:v>1.26E-2</c:v>
                </c:pt>
                <c:pt idx="359">
                  <c:v>1.26E-2</c:v>
                </c:pt>
                <c:pt idx="360">
                  <c:v>1.26E-2</c:v>
                </c:pt>
                <c:pt idx="361">
                  <c:v>6.3000000000000014E-2</c:v>
                </c:pt>
                <c:pt idx="362">
                  <c:v>0.23580000000000001</c:v>
                </c:pt>
                <c:pt idx="363">
                  <c:v>0.55710000000000004</c:v>
                </c:pt>
                <c:pt idx="364">
                  <c:v>0.66239999999999999</c:v>
                </c:pt>
                <c:pt idx="365">
                  <c:v>3.4713000000000003</c:v>
                </c:pt>
                <c:pt idx="366">
                  <c:v>5.2083000000000004</c:v>
                </c:pt>
                <c:pt idx="367">
                  <c:v>5.4</c:v>
                </c:pt>
                <c:pt idx="368">
                  <c:v>5.2974000000000006</c:v>
                </c:pt>
                <c:pt idx="369">
                  <c:v>5.2659000000000002</c:v>
                </c:pt>
                <c:pt idx="370">
                  <c:v>5.2649999999999997</c:v>
                </c:pt>
                <c:pt idx="371">
                  <c:v>5.2982999999999993</c:v>
                </c:pt>
                <c:pt idx="372">
                  <c:v>5.2857000000000003</c:v>
                </c:pt>
                <c:pt idx="373">
                  <c:v>5.2515000000000001</c:v>
                </c:pt>
                <c:pt idx="374">
                  <c:v>5.2911000000000001</c:v>
                </c:pt>
                <c:pt idx="375">
                  <c:v>5.2919999999999998</c:v>
                </c:pt>
                <c:pt idx="376">
                  <c:v>5.2830000000000004</c:v>
                </c:pt>
                <c:pt idx="377">
                  <c:v>5.2505999999999995</c:v>
                </c:pt>
                <c:pt idx="378">
                  <c:v>5.1650999999999998</c:v>
                </c:pt>
                <c:pt idx="379">
                  <c:v>5.1417000000000002</c:v>
                </c:pt>
                <c:pt idx="380">
                  <c:v>0.62369999999999992</c:v>
                </c:pt>
                <c:pt idx="381">
                  <c:v>0.12959999999999999</c:v>
                </c:pt>
                <c:pt idx="382">
                  <c:v>9.9900000000000003E-2</c:v>
                </c:pt>
                <c:pt idx="383">
                  <c:v>8.3699999999999997E-2</c:v>
                </c:pt>
                <c:pt idx="384">
                  <c:v>0.14850000000000002</c:v>
                </c:pt>
                <c:pt idx="385">
                  <c:v>0.20250000000000001</c:v>
                </c:pt>
                <c:pt idx="386">
                  <c:v>0.18090000000000001</c:v>
                </c:pt>
                <c:pt idx="387">
                  <c:v>0.18000000000000002</c:v>
                </c:pt>
                <c:pt idx="388">
                  <c:v>9.3600000000000003E-2</c:v>
                </c:pt>
                <c:pt idx="389">
                  <c:v>0.20250000000000001</c:v>
                </c:pt>
                <c:pt idx="390">
                  <c:v>0.14400000000000002</c:v>
                </c:pt>
                <c:pt idx="391">
                  <c:v>0.18359999999999999</c:v>
                </c:pt>
                <c:pt idx="392">
                  <c:v>3.9203999999999999</c:v>
                </c:pt>
                <c:pt idx="393">
                  <c:v>4.0104000000000006</c:v>
                </c:pt>
                <c:pt idx="394">
                  <c:v>4.0149000000000008</c:v>
                </c:pt>
                <c:pt idx="395">
                  <c:v>3.9851999999999999</c:v>
                </c:pt>
                <c:pt idx="396">
                  <c:v>3.9213000000000005</c:v>
                </c:pt>
                <c:pt idx="397">
                  <c:v>3.7719</c:v>
                </c:pt>
                <c:pt idx="398">
                  <c:v>2.2256999999999998</c:v>
                </c:pt>
                <c:pt idx="399">
                  <c:v>1.1547000000000001</c:v>
                </c:pt>
                <c:pt idx="400">
                  <c:v>1.9934999999999998</c:v>
                </c:pt>
                <c:pt idx="401">
                  <c:v>0.12600000000000003</c:v>
                </c:pt>
                <c:pt idx="402">
                  <c:v>1.5300000000000001E-2</c:v>
                </c:pt>
                <c:pt idx="403">
                  <c:v>1.0800000000000001E-2</c:v>
                </c:pt>
                <c:pt idx="404">
                  <c:v>9.8999999999999991E-3</c:v>
                </c:pt>
                <c:pt idx="405">
                  <c:v>5.5800000000000002E-2</c:v>
                </c:pt>
                <c:pt idx="406">
                  <c:v>0.1404</c:v>
                </c:pt>
                <c:pt idx="407">
                  <c:v>0.12689999999999999</c:v>
                </c:pt>
                <c:pt idx="408">
                  <c:v>9.0900000000000009E-2</c:v>
                </c:pt>
                <c:pt idx="409">
                  <c:v>7.2000000000000008E-2</c:v>
                </c:pt>
                <c:pt idx="410">
                  <c:v>4.8599999999999997E-2</c:v>
                </c:pt>
                <c:pt idx="411">
                  <c:v>1.17E-2</c:v>
                </c:pt>
                <c:pt idx="412">
                  <c:v>9.8999999999999991E-3</c:v>
                </c:pt>
                <c:pt idx="413">
                  <c:v>1.6199999999999999E-2</c:v>
                </c:pt>
                <c:pt idx="414">
                  <c:v>3.78E-2</c:v>
                </c:pt>
                <c:pt idx="415">
                  <c:v>3.4200000000000001E-2</c:v>
                </c:pt>
                <c:pt idx="416">
                  <c:v>4.41E-2</c:v>
                </c:pt>
                <c:pt idx="417">
                  <c:v>5.3100000000000001E-2</c:v>
                </c:pt>
                <c:pt idx="418">
                  <c:v>7.4700000000000003E-2</c:v>
                </c:pt>
                <c:pt idx="419">
                  <c:v>0.2079</c:v>
                </c:pt>
                <c:pt idx="420">
                  <c:v>0.25739999999999996</c:v>
                </c:pt>
                <c:pt idx="421">
                  <c:v>0.25829999999999997</c:v>
                </c:pt>
                <c:pt idx="422">
                  <c:v>0.46440000000000003</c:v>
                </c:pt>
                <c:pt idx="423">
                  <c:v>0.45269999999999999</c:v>
                </c:pt>
                <c:pt idx="424">
                  <c:v>0.44550000000000001</c:v>
                </c:pt>
                <c:pt idx="425">
                  <c:v>0.47250000000000003</c:v>
                </c:pt>
                <c:pt idx="426">
                  <c:v>0.48330000000000006</c:v>
                </c:pt>
                <c:pt idx="427">
                  <c:v>0.54449999999999998</c:v>
                </c:pt>
                <c:pt idx="428">
                  <c:v>0.46530000000000005</c:v>
                </c:pt>
                <c:pt idx="429">
                  <c:v>0.4158</c:v>
                </c:pt>
                <c:pt idx="430">
                  <c:v>0.38790000000000002</c:v>
                </c:pt>
                <c:pt idx="431">
                  <c:v>3.6720000000000002</c:v>
                </c:pt>
                <c:pt idx="432">
                  <c:v>5.0255999999999998</c:v>
                </c:pt>
                <c:pt idx="433">
                  <c:v>4.8645000000000005</c:v>
                </c:pt>
                <c:pt idx="434">
                  <c:v>4.7952000000000004</c:v>
                </c:pt>
                <c:pt idx="435">
                  <c:v>4.8177000000000003</c:v>
                </c:pt>
                <c:pt idx="436">
                  <c:v>4.8897000000000004</c:v>
                </c:pt>
                <c:pt idx="437">
                  <c:v>4.7907000000000002</c:v>
                </c:pt>
                <c:pt idx="438">
                  <c:v>4.7321999999999997</c:v>
                </c:pt>
                <c:pt idx="439">
                  <c:v>4.6827000000000005</c:v>
                </c:pt>
                <c:pt idx="440">
                  <c:v>4.6818</c:v>
                </c:pt>
                <c:pt idx="441">
                  <c:v>4.6782000000000004</c:v>
                </c:pt>
                <c:pt idx="442">
                  <c:v>4.6863000000000001</c:v>
                </c:pt>
                <c:pt idx="443">
                  <c:v>4.6908000000000003</c:v>
                </c:pt>
                <c:pt idx="444">
                  <c:v>4.6574999999999998</c:v>
                </c:pt>
                <c:pt idx="445">
                  <c:v>4.6430999999999996</c:v>
                </c:pt>
                <c:pt idx="446">
                  <c:v>4.6692</c:v>
                </c:pt>
                <c:pt idx="447">
                  <c:v>4.6512000000000002</c:v>
                </c:pt>
              </c:numCache>
            </c:numRef>
          </c:xVal>
          <c:yVal>
            <c:numRef>
              <c:f>'Processed Ik'!$C$2:$C$2921</c:f>
              <c:numCache>
                <c:formatCode>General</c:formatCode>
                <c:ptCount val="2920"/>
                <c:pt idx="0">
                  <c:v>-45.554000000000002</c:v>
                </c:pt>
                <c:pt idx="1">
                  <c:v>-45.613999999999997</c:v>
                </c:pt>
                <c:pt idx="2">
                  <c:v>-45.69</c:v>
                </c:pt>
                <c:pt idx="3">
                  <c:v>-45.758000000000003</c:v>
                </c:pt>
                <c:pt idx="4">
                  <c:v>-45.835999999999999</c:v>
                </c:pt>
                <c:pt idx="5">
                  <c:v>-45.912999999999997</c:v>
                </c:pt>
                <c:pt idx="6">
                  <c:v>-45.996000000000002</c:v>
                </c:pt>
                <c:pt idx="7">
                  <c:v>-46.048999999999999</c:v>
                </c:pt>
                <c:pt idx="8">
                  <c:v>-46.113999999999997</c:v>
                </c:pt>
                <c:pt idx="9">
                  <c:v>-46.186999999999998</c:v>
                </c:pt>
                <c:pt idx="10">
                  <c:v>-46.265000000000001</c:v>
                </c:pt>
                <c:pt idx="11">
                  <c:v>-46.350999999999999</c:v>
                </c:pt>
                <c:pt idx="12">
                  <c:v>-46.435000000000002</c:v>
                </c:pt>
                <c:pt idx="13">
                  <c:v>-46.515000000000001</c:v>
                </c:pt>
                <c:pt idx="14">
                  <c:v>-46.593000000000004</c:v>
                </c:pt>
                <c:pt idx="15">
                  <c:v>-46.67</c:v>
                </c:pt>
                <c:pt idx="16">
                  <c:v>-46.747</c:v>
                </c:pt>
                <c:pt idx="17">
                  <c:v>-46.822000000000003</c:v>
                </c:pt>
                <c:pt idx="18">
                  <c:v>-46.896999999999998</c:v>
                </c:pt>
                <c:pt idx="19">
                  <c:v>-46.97</c:v>
                </c:pt>
                <c:pt idx="20">
                  <c:v>-47.039000000000001</c:v>
                </c:pt>
                <c:pt idx="21">
                  <c:v>-47.104999999999997</c:v>
                </c:pt>
                <c:pt idx="22">
                  <c:v>-47.167999999999999</c:v>
                </c:pt>
                <c:pt idx="23">
                  <c:v>-47.228999999999999</c:v>
                </c:pt>
                <c:pt idx="24">
                  <c:v>-47.287999999999997</c:v>
                </c:pt>
                <c:pt idx="25">
                  <c:v>-47.343000000000004</c:v>
                </c:pt>
                <c:pt idx="26">
                  <c:v>-47.399000000000001</c:v>
                </c:pt>
                <c:pt idx="27">
                  <c:v>-47.454999999999998</c:v>
                </c:pt>
                <c:pt idx="28">
                  <c:v>-47.509</c:v>
                </c:pt>
                <c:pt idx="29">
                  <c:v>-47.561</c:v>
                </c:pt>
                <c:pt idx="30">
                  <c:v>-47.613999999999997</c:v>
                </c:pt>
                <c:pt idx="31">
                  <c:v>-47.664999999999999</c:v>
                </c:pt>
                <c:pt idx="32">
                  <c:v>-47.749000000000002</c:v>
                </c:pt>
                <c:pt idx="33">
                  <c:v>-47.8</c:v>
                </c:pt>
                <c:pt idx="34">
                  <c:v>-47.85</c:v>
                </c:pt>
                <c:pt idx="35">
                  <c:v>-47.905999999999999</c:v>
                </c:pt>
                <c:pt idx="36">
                  <c:v>-47.975000000000001</c:v>
                </c:pt>
                <c:pt idx="37">
                  <c:v>-48.048000000000002</c:v>
                </c:pt>
                <c:pt idx="38">
                  <c:v>-48.12</c:v>
                </c:pt>
                <c:pt idx="39">
                  <c:v>-48.186999999999998</c:v>
                </c:pt>
                <c:pt idx="40">
                  <c:v>-48.243000000000002</c:v>
                </c:pt>
                <c:pt idx="41">
                  <c:v>-48.295000000000002</c:v>
                </c:pt>
                <c:pt idx="42">
                  <c:v>-48.353999999999999</c:v>
                </c:pt>
                <c:pt idx="43">
                  <c:v>-48.420999999999999</c:v>
                </c:pt>
                <c:pt idx="44">
                  <c:v>-48.488999999999997</c:v>
                </c:pt>
                <c:pt idx="45">
                  <c:v>-48.558</c:v>
                </c:pt>
                <c:pt idx="46">
                  <c:v>-48.631999999999998</c:v>
                </c:pt>
                <c:pt idx="47">
                  <c:v>-48.71</c:v>
                </c:pt>
                <c:pt idx="48">
                  <c:v>-48.784999999999997</c:v>
                </c:pt>
                <c:pt idx="49">
                  <c:v>-48.847999999999999</c:v>
                </c:pt>
                <c:pt idx="50">
                  <c:v>-48.902999999999999</c:v>
                </c:pt>
                <c:pt idx="51">
                  <c:v>-48.976999999999997</c:v>
                </c:pt>
                <c:pt idx="52">
                  <c:v>-49.048999999999999</c:v>
                </c:pt>
                <c:pt idx="53">
                  <c:v>-49.112000000000002</c:v>
                </c:pt>
                <c:pt idx="54">
                  <c:v>-49.180999999999997</c:v>
                </c:pt>
                <c:pt idx="55">
                  <c:v>-49.231000000000002</c:v>
                </c:pt>
                <c:pt idx="56">
                  <c:v>-49.281999999999996</c:v>
                </c:pt>
                <c:pt idx="57">
                  <c:v>-49.334000000000003</c:v>
                </c:pt>
                <c:pt idx="58">
                  <c:v>-49.39</c:v>
                </c:pt>
                <c:pt idx="59">
                  <c:v>-49.448</c:v>
                </c:pt>
                <c:pt idx="60">
                  <c:v>-49.503999999999998</c:v>
                </c:pt>
                <c:pt idx="61">
                  <c:v>-49.561</c:v>
                </c:pt>
                <c:pt idx="62">
                  <c:v>-49.62</c:v>
                </c:pt>
                <c:pt idx="63">
                  <c:v>-49.683999999999997</c:v>
                </c:pt>
                <c:pt idx="64">
                  <c:v>-49.750999999999998</c:v>
                </c:pt>
                <c:pt idx="65">
                  <c:v>-49.816000000000003</c:v>
                </c:pt>
                <c:pt idx="66">
                  <c:v>-49.875999999999998</c:v>
                </c:pt>
                <c:pt idx="67">
                  <c:v>-49.930999999999997</c:v>
                </c:pt>
                <c:pt idx="68">
                  <c:v>-49.987000000000002</c:v>
                </c:pt>
                <c:pt idx="69">
                  <c:v>-50.045999999999999</c:v>
                </c:pt>
                <c:pt idx="70">
                  <c:v>-50.103000000000002</c:v>
                </c:pt>
                <c:pt idx="71">
                  <c:v>-50.158000000000001</c:v>
                </c:pt>
                <c:pt idx="72">
                  <c:v>-50.21</c:v>
                </c:pt>
                <c:pt idx="73">
                  <c:v>-50.276000000000003</c:v>
                </c:pt>
                <c:pt idx="74">
                  <c:v>-50.335000000000001</c:v>
                </c:pt>
                <c:pt idx="75">
                  <c:v>-50.399000000000001</c:v>
                </c:pt>
                <c:pt idx="76">
                  <c:v>-50.472999999999999</c:v>
                </c:pt>
                <c:pt idx="77">
                  <c:v>-50.526000000000003</c:v>
                </c:pt>
                <c:pt idx="78">
                  <c:v>-50.578000000000003</c:v>
                </c:pt>
                <c:pt idx="79">
                  <c:v>-50.631</c:v>
                </c:pt>
                <c:pt idx="80">
                  <c:v>-50.683</c:v>
                </c:pt>
                <c:pt idx="81">
                  <c:v>-50.737000000000002</c:v>
                </c:pt>
                <c:pt idx="82">
                  <c:v>-50.790999999999997</c:v>
                </c:pt>
                <c:pt idx="83">
                  <c:v>-50.843000000000004</c:v>
                </c:pt>
                <c:pt idx="84">
                  <c:v>-50.893999999999998</c:v>
                </c:pt>
                <c:pt idx="85">
                  <c:v>-50.966999999999999</c:v>
                </c:pt>
                <c:pt idx="86">
                  <c:v>-51.036000000000001</c:v>
                </c:pt>
                <c:pt idx="87">
                  <c:v>-51.104999999999997</c:v>
                </c:pt>
                <c:pt idx="88">
                  <c:v>-51.173999999999999</c:v>
                </c:pt>
                <c:pt idx="89">
                  <c:v>-51.24</c:v>
                </c:pt>
                <c:pt idx="90">
                  <c:v>-51.298999999999999</c:v>
                </c:pt>
                <c:pt idx="91">
                  <c:v>-51.357999999999997</c:v>
                </c:pt>
                <c:pt idx="92">
                  <c:v>-51.418999999999997</c:v>
                </c:pt>
                <c:pt idx="93">
                  <c:v>-51.481000000000002</c:v>
                </c:pt>
                <c:pt idx="94">
                  <c:v>-51.540999999999997</c:v>
                </c:pt>
                <c:pt idx="95">
                  <c:v>-51.597000000000001</c:v>
                </c:pt>
                <c:pt idx="96">
                  <c:v>-51.649000000000001</c:v>
                </c:pt>
                <c:pt idx="97">
                  <c:v>-51.7</c:v>
                </c:pt>
                <c:pt idx="98">
                  <c:v>-51.752000000000002</c:v>
                </c:pt>
                <c:pt idx="99">
                  <c:v>-51.805</c:v>
                </c:pt>
                <c:pt idx="100">
                  <c:v>-51.859000000000002</c:v>
                </c:pt>
                <c:pt idx="101">
                  <c:v>-51.914999999999999</c:v>
                </c:pt>
                <c:pt idx="102">
                  <c:v>-51.97</c:v>
                </c:pt>
                <c:pt idx="103">
                  <c:v>-52.027000000000001</c:v>
                </c:pt>
                <c:pt idx="104">
                  <c:v>-52.082999999999998</c:v>
                </c:pt>
                <c:pt idx="105">
                  <c:v>-52.137</c:v>
                </c:pt>
                <c:pt idx="106">
                  <c:v>-52.189</c:v>
                </c:pt>
                <c:pt idx="107">
                  <c:v>-52.241999999999997</c:v>
                </c:pt>
                <c:pt idx="108">
                  <c:v>-52.295000000000002</c:v>
                </c:pt>
                <c:pt idx="109">
                  <c:v>-52.344999999999999</c:v>
                </c:pt>
                <c:pt idx="110">
                  <c:v>-52.396999999999998</c:v>
                </c:pt>
                <c:pt idx="111">
                  <c:v>-52.448</c:v>
                </c:pt>
                <c:pt idx="112">
                  <c:v>-52.5</c:v>
                </c:pt>
                <c:pt idx="113">
                  <c:v>-52.555999999999997</c:v>
                </c:pt>
                <c:pt idx="114">
                  <c:v>-52.619</c:v>
                </c:pt>
                <c:pt idx="115">
                  <c:v>-52.676000000000002</c:v>
                </c:pt>
                <c:pt idx="116">
                  <c:v>-52.74</c:v>
                </c:pt>
                <c:pt idx="117">
                  <c:v>-52.802999999999997</c:v>
                </c:pt>
                <c:pt idx="118">
                  <c:v>-52.865000000000002</c:v>
                </c:pt>
                <c:pt idx="119">
                  <c:v>-52.929000000000002</c:v>
                </c:pt>
                <c:pt idx="120">
                  <c:v>-52.988999999999997</c:v>
                </c:pt>
                <c:pt idx="121">
                  <c:v>-53.042999999999999</c:v>
                </c:pt>
                <c:pt idx="122">
                  <c:v>-53.095999999999997</c:v>
                </c:pt>
                <c:pt idx="123">
                  <c:v>-53.154000000000003</c:v>
                </c:pt>
                <c:pt idx="124">
                  <c:v>-53.216000000000001</c:v>
                </c:pt>
                <c:pt idx="125">
                  <c:v>-53.280999999999999</c:v>
                </c:pt>
                <c:pt idx="126">
                  <c:v>-53.341000000000001</c:v>
                </c:pt>
                <c:pt idx="127">
                  <c:v>-53.398000000000003</c:v>
                </c:pt>
                <c:pt idx="128">
                  <c:v>-53.453000000000003</c:v>
                </c:pt>
                <c:pt idx="129">
                  <c:v>-53.506999999999998</c:v>
                </c:pt>
                <c:pt idx="130">
                  <c:v>-53.564999999999998</c:v>
                </c:pt>
                <c:pt idx="131">
                  <c:v>-53.628</c:v>
                </c:pt>
                <c:pt idx="132">
                  <c:v>-53.692999999999998</c:v>
                </c:pt>
                <c:pt idx="133">
                  <c:v>-53.756999999999998</c:v>
                </c:pt>
                <c:pt idx="134">
                  <c:v>-53.817999999999998</c:v>
                </c:pt>
                <c:pt idx="135">
                  <c:v>-53.88</c:v>
                </c:pt>
                <c:pt idx="136">
                  <c:v>-53.945999999999998</c:v>
                </c:pt>
                <c:pt idx="137">
                  <c:v>-54.002000000000002</c:v>
                </c:pt>
                <c:pt idx="138">
                  <c:v>-54.058999999999997</c:v>
                </c:pt>
                <c:pt idx="139">
                  <c:v>-54.115000000000002</c:v>
                </c:pt>
                <c:pt idx="140">
                  <c:v>-54.171999999999997</c:v>
                </c:pt>
                <c:pt idx="141">
                  <c:v>-54.231999999999999</c:v>
                </c:pt>
                <c:pt idx="142">
                  <c:v>-54.293999999999997</c:v>
                </c:pt>
                <c:pt idx="143">
                  <c:v>-54.356999999999999</c:v>
                </c:pt>
                <c:pt idx="144">
                  <c:v>-54.420999999999999</c:v>
                </c:pt>
                <c:pt idx="145">
                  <c:v>-54.487000000000002</c:v>
                </c:pt>
                <c:pt idx="146">
                  <c:v>-54.554000000000002</c:v>
                </c:pt>
                <c:pt idx="147">
                  <c:v>-54.618000000000002</c:v>
                </c:pt>
                <c:pt idx="148">
                  <c:v>-54.680999999999997</c:v>
                </c:pt>
                <c:pt idx="149">
                  <c:v>-54.744</c:v>
                </c:pt>
                <c:pt idx="150">
                  <c:v>-54.807000000000002</c:v>
                </c:pt>
                <c:pt idx="151">
                  <c:v>-54.869</c:v>
                </c:pt>
                <c:pt idx="152">
                  <c:v>-54.930999999999997</c:v>
                </c:pt>
                <c:pt idx="153">
                  <c:v>-54.993000000000002</c:v>
                </c:pt>
                <c:pt idx="154">
                  <c:v>-55.054000000000002</c:v>
                </c:pt>
                <c:pt idx="155">
                  <c:v>-55.115000000000002</c:v>
                </c:pt>
                <c:pt idx="156">
                  <c:v>-55.171999999999997</c:v>
                </c:pt>
                <c:pt idx="157">
                  <c:v>-55.228000000000002</c:v>
                </c:pt>
                <c:pt idx="158">
                  <c:v>-55.284999999999997</c:v>
                </c:pt>
                <c:pt idx="159">
                  <c:v>-55.343000000000004</c:v>
                </c:pt>
                <c:pt idx="160">
                  <c:v>-55.396000000000001</c:v>
                </c:pt>
                <c:pt idx="161">
                  <c:v>-55.448</c:v>
                </c:pt>
                <c:pt idx="162">
                  <c:v>-55.499000000000002</c:v>
                </c:pt>
                <c:pt idx="163">
                  <c:v>-55.552999999999997</c:v>
                </c:pt>
                <c:pt idx="164">
                  <c:v>-55.607999999999997</c:v>
                </c:pt>
                <c:pt idx="165">
                  <c:v>-55.661999999999999</c:v>
                </c:pt>
                <c:pt idx="166">
                  <c:v>-55.715000000000003</c:v>
                </c:pt>
                <c:pt idx="167">
                  <c:v>-55.767000000000003</c:v>
                </c:pt>
                <c:pt idx="168">
                  <c:v>-55.817999999999998</c:v>
                </c:pt>
                <c:pt idx="169">
                  <c:v>-55.869</c:v>
                </c:pt>
                <c:pt idx="170">
                  <c:v>-55.921999999999997</c:v>
                </c:pt>
                <c:pt idx="171">
                  <c:v>-55.975999999999999</c:v>
                </c:pt>
                <c:pt idx="172">
                  <c:v>-56.027999999999999</c:v>
                </c:pt>
                <c:pt idx="173">
                  <c:v>-56.079000000000001</c:v>
                </c:pt>
                <c:pt idx="174">
                  <c:v>-56.13</c:v>
                </c:pt>
                <c:pt idx="175">
                  <c:v>-56.189</c:v>
                </c:pt>
                <c:pt idx="176">
                  <c:v>-56.247999999999998</c:v>
                </c:pt>
                <c:pt idx="177">
                  <c:v>-56.3</c:v>
                </c:pt>
                <c:pt idx="178">
                  <c:v>-56.369</c:v>
                </c:pt>
                <c:pt idx="179">
                  <c:v>-56.435000000000002</c:v>
                </c:pt>
                <c:pt idx="180">
                  <c:v>-56.497999999999998</c:v>
                </c:pt>
                <c:pt idx="181">
                  <c:v>-56.561999999999998</c:v>
                </c:pt>
                <c:pt idx="182">
                  <c:v>-56.624000000000002</c:v>
                </c:pt>
                <c:pt idx="183">
                  <c:v>-56.682000000000002</c:v>
                </c:pt>
                <c:pt idx="184">
                  <c:v>-56.74</c:v>
                </c:pt>
                <c:pt idx="185">
                  <c:v>-56.798999999999999</c:v>
                </c:pt>
                <c:pt idx="186">
                  <c:v>-56.856999999999999</c:v>
                </c:pt>
                <c:pt idx="187">
                  <c:v>-56.914000000000001</c:v>
                </c:pt>
                <c:pt idx="188">
                  <c:v>-56.972999999999999</c:v>
                </c:pt>
                <c:pt idx="189">
                  <c:v>-57.033000000000001</c:v>
                </c:pt>
                <c:pt idx="190">
                  <c:v>-57.09</c:v>
                </c:pt>
                <c:pt idx="191">
                  <c:v>-57.149000000000001</c:v>
                </c:pt>
                <c:pt idx="192">
                  <c:v>-57.206000000000003</c:v>
                </c:pt>
                <c:pt idx="193">
                  <c:v>-57.262999999999998</c:v>
                </c:pt>
                <c:pt idx="194">
                  <c:v>-57.317</c:v>
                </c:pt>
                <c:pt idx="195">
                  <c:v>-57.368000000000002</c:v>
                </c:pt>
                <c:pt idx="196">
                  <c:v>-57.430999999999997</c:v>
                </c:pt>
                <c:pt idx="197">
                  <c:v>-57.493000000000002</c:v>
                </c:pt>
                <c:pt idx="198">
                  <c:v>-57.545000000000002</c:v>
                </c:pt>
                <c:pt idx="199">
                  <c:v>-57.597000000000001</c:v>
                </c:pt>
                <c:pt idx="200">
                  <c:v>-57.65</c:v>
                </c:pt>
                <c:pt idx="201">
                  <c:v>-57.7</c:v>
                </c:pt>
                <c:pt idx="202">
                  <c:v>-57.762</c:v>
                </c:pt>
                <c:pt idx="203">
                  <c:v>-57.814999999999998</c:v>
                </c:pt>
                <c:pt idx="204">
                  <c:v>-57.868000000000002</c:v>
                </c:pt>
                <c:pt idx="205">
                  <c:v>-57.921999999999997</c:v>
                </c:pt>
                <c:pt idx="206">
                  <c:v>-57.972000000000001</c:v>
                </c:pt>
                <c:pt idx="207">
                  <c:v>-58.024000000000001</c:v>
                </c:pt>
                <c:pt idx="208">
                  <c:v>-58.085000000000001</c:v>
                </c:pt>
                <c:pt idx="209">
                  <c:v>-58.143000000000001</c:v>
                </c:pt>
                <c:pt idx="210">
                  <c:v>-58.195</c:v>
                </c:pt>
                <c:pt idx="211">
                  <c:v>-58.247</c:v>
                </c:pt>
                <c:pt idx="212">
                  <c:v>-58.296999999999997</c:v>
                </c:pt>
                <c:pt idx="213">
                  <c:v>-58.347000000000001</c:v>
                </c:pt>
                <c:pt idx="214">
                  <c:v>-58.398000000000003</c:v>
                </c:pt>
                <c:pt idx="215">
                  <c:v>-58.448</c:v>
                </c:pt>
                <c:pt idx="216">
                  <c:v>-58.500999999999998</c:v>
                </c:pt>
                <c:pt idx="217">
                  <c:v>-58.552999999999997</c:v>
                </c:pt>
                <c:pt idx="218">
                  <c:v>-58.603000000000002</c:v>
                </c:pt>
                <c:pt idx="219">
                  <c:v>-58.656999999999996</c:v>
                </c:pt>
                <c:pt idx="220">
                  <c:v>-58.710999999999999</c:v>
                </c:pt>
                <c:pt idx="221">
                  <c:v>-58.762</c:v>
                </c:pt>
                <c:pt idx="222">
                  <c:v>-58.813000000000002</c:v>
                </c:pt>
                <c:pt idx="223">
                  <c:v>-58.863999999999997</c:v>
                </c:pt>
                <c:pt idx="224">
                  <c:v>-58.914000000000001</c:v>
                </c:pt>
                <c:pt idx="225">
                  <c:v>-58.963000000000001</c:v>
                </c:pt>
                <c:pt idx="226">
                  <c:v>-59.021999999999998</c:v>
                </c:pt>
                <c:pt idx="227">
                  <c:v>-59.070999999999998</c:v>
                </c:pt>
                <c:pt idx="228">
                  <c:v>-59.122</c:v>
                </c:pt>
                <c:pt idx="229">
                  <c:v>-59.177</c:v>
                </c:pt>
                <c:pt idx="230">
                  <c:v>-59.235999999999997</c:v>
                </c:pt>
                <c:pt idx="231">
                  <c:v>-59.292999999999999</c:v>
                </c:pt>
                <c:pt idx="232">
                  <c:v>-59.348999999999997</c:v>
                </c:pt>
                <c:pt idx="233">
                  <c:v>-59.406999999999996</c:v>
                </c:pt>
                <c:pt idx="234">
                  <c:v>-59.466000000000001</c:v>
                </c:pt>
                <c:pt idx="235">
                  <c:v>-59.524000000000001</c:v>
                </c:pt>
                <c:pt idx="236">
                  <c:v>-59.582000000000001</c:v>
                </c:pt>
                <c:pt idx="237">
                  <c:v>-59.639000000000003</c:v>
                </c:pt>
                <c:pt idx="238">
                  <c:v>-59.697000000000003</c:v>
                </c:pt>
                <c:pt idx="239">
                  <c:v>-59.756</c:v>
                </c:pt>
                <c:pt idx="240">
                  <c:v>-59.814</c:v>
                </c:pt>
                <c:pt idx="241">
                  <c:v>-59.87</c:v>
                </c:pt>
                <c:pt idx="242">
                  <c:v>-59.924999999999997</c:v>
                </c:pt>
                <c:pt idx="243">
                  <c:v>-59.98</c:v>
                </c:pt>
                <c:pt idx="244">
                  <c:v>-60.033999999999999</c:v>
                </c:pt>
                <c:pt idx="245">
                  <c:v>-60.085999999999999</c:v>
                </c:pt>
                <c:pt idx="246">
                  <c:v>-60.14</c:v>
                </c:pt>
                <c:pt idx="247">
                  <c:v>-60.201000000000001</c:v>
                </c:pt>
                <c:pt idx="248">
                  <c:v>-60.261000000000003</c:v>
                </c:pt>
                <c:pt idx="249">
                  <c:v>-60.320999999999998</c:v>
                </c:pt>
                <c:pt idx="250">
                  <c:v>-60.381</c:v>
                </c:pt>
                <c:pt idx="251">
                  <c:v>-60.44</c:v>
                </c:pt>
                <c:pt idx="252">
                  <c:v>-60.5</c:v>
                </c:pt>
                <c:pt idx="253">
                  <c:v>-60.515000000000001</c:v>
                </c:pt>
                <c:pt idx="254">
                  <c:v>-60.576999999999998</c:v>
                </c:pt>
                <c:pt idx="255">
                  <c:v>-60.634</c:v>
                </c:pt>
                <c:pt idx="256">
                  <c:v>-60.695</c:v>
                </c:pt>
                <c:pt idx="257">
                  <c:v>-60.750999999999998</c:v>
                </c:pt>
                <c:pt idx="258">
                  <c:v>-60.802999999999997</c:v>
                </c:pt>
                <c:pt idx="259">
                  <c:v>-60.86</c:v>
                </c:pt>
                <c:pt idx="260">
                  <c:v>-60.917000000000002</c:v>
                </c:pt>
                <c:pt idx="261">
                  <c:v>-60.972000000000001</c:v>
                </c:pt>
                <c:pt idx="262">
                  <c:v>-61.024000000000001</c:v>
                </c:pt>
                <c:pt idx="263">
                  <c:v>-61.075000000000003</c:v>
                </c:pt>
                <c:pt idx="264">
                  <c:v>-61.127000000000002</c:v>
                </c:pt>
                <c:pt idx="265">
                  <c:v>-61.180999999999997</c:v>
                </c:pt>
                <c:pt idx="266">
                  <c:v>-61.235999999999997</c:v>
                </c:pt>
                <c:pt idx="267">
                  <c:v>-61.286999999999999</c:v>
                </c:pt>
                <c:pt idx="268">
                  <c:v>-61.338999999999999</c:v>
                </c:pt>
                <c:pt idx="269">
                  <c:v>-61.393999999999998</c:v>
                </c:pt>
                <c:pt idx="270">
                  <c:v>-61.454000000000001</c:v>
                </c:pt>
                <c:pt idx="271">
                  <c:v>-61.505000000000003</c:v>
                </c:pt>
                <c:pt idx="272">
                  <c:v>-61.564999999999998</c:v>
                </c:pt>
                <c:pt idx="273">
                  <c:v>-61.621000000000002</c:v>
                </c:pt>
                <c:pt idx="274">
                  <c:v>-61.673000000000002</c:v>
                </c:pt>
                <c:pt idx="275">
                  <c:v>-61.73</c:v>
                </c:pt>
                <c:pt idx="276">
                  <c:v>-61.786999999999999</c:v>
                </c:pt>
                <c:pt idx="277">
                  <c:v>-61.843000000000004</c:v>
                </c:pt>
                <c:pt idx="278">
                  <c:v>-61.901000000000003</c:v>
                </c:pt>
                <c:pt idx="279">
                  <c:v>-61.96</c:v>
                </c:pt>
                <c:pt idx="280">
                  <c:v>-62.017000000000003</c:v>
                </c:pt>
                <c:pt idx="281">
                  <c:v>-62.072000000000003</c:v>
                </c:pt>
                <c:pt idx="282">
                  <c:v>-62.131</c:v>
                </c:pt>
                <c:pt idx="283">
                  <c:v>-62.182000000000002</c:v>
                </c:pt>
                <c:pt idx="284">
                  <c:v>-62.238</c:v>
                </c:pt>
                <c:pt idx="285">
                  <c:v>-62.293999999999997</c:v>
                </c:pt>
                <c:pt idx="286">
                  <c:v>-62.353000000000002</c:v>
                </c:pt>
                <c:pt idx="287">
                  <c:v>-62.408000000000001</c:v>
                </c:pt>
                <c:pt idx="288">
                  <c:v>-62.459000000000003</c:v>
                </c:pt>
                <c:pt idx="289">
                  <c:v>-62.515000000000001</c:v>
                </c:pt>
                <c:pt idx="290">
                  <c:v>-62.569000000000003</c:v>
                </c:pt>
                <c:pt idx="291">
                  <c:v>-62.624000000000002</c:v>
                </c:pt>
                <c:pt idx="292">
                  <c:v>-62.674999999999997</c:v>
                </c:pt>
                <c:pt idx="293">
                  <c:v>-62.728999999999999</c:v>
                </c:pt>
                <c:pt idx="294">
                  <c:v>-62.786000000000001</c:v>
                </c:pt>
                <c:pt idx="295">
                  <c:v>-62.841999999999999</c:v>
                </c:pt>
                <c:pt idx="296">
                  <c:v>-62.895000000000003</c:v>
                </c:pt>
                <c:pt idx="297">
                  <c:v>-62.948999999999998</c:v>
                </c:pt>
                <c:pt idx="298">
                  <c:v>-63</c:v>
                </c:pt>
                <c:pt idx="299">
                  <c:v>-63.052</c:v>
                </c:pt>
                <c:pt idx="300">
                  <c:v>-63.106999999999999</c:v>
                </c:pt>
                <c:pt idx="301">
                  <c:v>-63.158999999999999</c:v>
                </c:pt>
                <c:pt idx="302">
                  <c:v>-63.210999999999999</c:v>
                </c:pt>
                <c:pt idx="303">
                  <c:v>-63.262999999999998</c:v>
                </c:pt>
                <c:pt idx="304">
                  <c:v>-63.314</c:v>
                </c:pt>
                <c:pt idx="305">
                  <c:v>-63.366999999999997</c:v>
                </c:pt>
                <c:pt idx="306">
                  <c:v>-63.417999999999999</c:v>
                </c:pt>
                <c:pt idx="307">
                  <c:v>-63.470999999999997</c:v>
                </c:pt>
                <c:pt idx="308">
                  <c:v>-63.523000000000003</c:v>
                </c:pt>
                <c:pt idx="309">
                  <c:v>-63.582000000000001</c:v>
                </c:pt>
                <c:pt idx="310">
                  <c:v>-63.634</c:v>
                </c:pt>
                <c:pt idx="311">
                  <c:v>-63.691000000000003</c:v>
                </c:pt>
                <c:pt idx="312">
                  <c:v>-63.744999999999997</c:v>
                </c:pt>
                <c:pt idx="313">
                  <c:v>-63.796999999999997</c:v>
                </c:pt>
                <c:pt idx="314">
                  <c:v>-63.848999999999997</c:v>
                </c:pt>
                <c:pt idx="315">
                  <c:v>-63.9</c:v>
                </c:pt>
                <c:pt idx="316">
                  <c:v>-63.951999999999998</c:v>
                </c:pt>
                <c:pt idx="317">
                  <c:v>-64.007999999999996</c:v>
                </c:pt>
                <c:pt idx="318">
                  <c:v>-64.058999999999997</c:v>
                </c:pt>
                <c:pt idx="319">
                  <c:v>-64.119</c:v>
                </c:pt>
                <c:pt idx="320">
                  <c:v>-64.177000000000007</c:v>
                </c:pt>
                <c:pt idx="321">
                  <c:v>-64.236000000000004</c:v>
                </c:pt>
                <c:pt idx="322">
                  <c:v>-64.295000000000002</c:v>
                </c:pt>
                <c:pt idx="323">
                  <c:v>-64.352999999999994</c:v>
                </c:pt>
                <c:pt idx="324">
                  <c:v>-64.408000000000001</c:v>
                </c:pt>
                <c:pt idx="325">
                  <c:v>-64.460999999999999</c:v>
                </c:pt>
                <c:pt idx="326">
                  <c:v>-64.513999999999996</c:v>
                </c:pt>
                <c:pt idx="327">
                  <c:v>-64.566999999999993</c:v>
                </c:pt>
                <c:pt idx="328">
                  <c:v>-64.622</c:v>
                </c:pt>
                <c:pt idx="329">
                  <c:v>-64.680000000000007</c:v>
                </c:pt>
                <c:pt idx="330">
                  <c:v>-64.736999999999995</c:v>
                </c:pt>
                <c:pt idx="331">
                  <c:v>-64.796999999999997</c:v>
                </c:pt>
                <c:pt idx="332">
                  <c:v>-64.856999999999999</c:v>
                </c:pt>
                <c:pt idx="333">
                  <c:v>-64.918000000000006</c:v>
                </c:pt>
                <c:pt idx="334">
                  <c:v>-64.974999999999994</c:v>
                </c:pt>
                <c:pt idx="335">
                  <c:v>-65.028999999999996</c:v>
                </c:pt>
                <c:pt idx="336">
                  <c:v>-65.078999999999994</c:v>
                </c:pt>
                <c:pt idx="337">
                  <c:v>-65.137</c:v>
                </c:pt>
                <c:pt idx="338">
                  <c:v>-65.194000000000003</c:v>
                </c:pt>
                <c:pt idx="339">
                  <c:v>-65.251999999999995</c:v>
                </c:pt>
                <c:pt idx="340">
                  <c:v>-65.308999999999997</c:v>
                </c:pt>
                <c:pt idx="341">
                  <c:v>-65.364000000000004</c:v>
                </c:pt>
                <c:pt idx="342">
                  <c:v>-65.417000000000002</c:v>
                </c:pt>
                <c:pt idx="343">
                  <c:v>-65.468000000000004</c:v>
                </c:pt>
                <c:pt idx="344">
                  <c:v>-65.525999999999996</c:v>
                </c:pt>
                <c:pt idx="345">
                  <c:v>-65.581000000000003</c:v>
                </c:pt>
                <c:pt idx="346">
                  <c:v>-65.631</c:v>
                </c:pt>
                <c:pt idx="347">
                  <c:v>-65.688999999999993</c:v>
                </c:pt>
                <c:pt idx="348">
                  <c:v>-65.745999999999995</c:v>
                </c:pt>
                <c:pt idx="349">
                  <c:v>-65.804000000000002</c:v>
                </c:pt>
                <c:pt idx="350">
                  <c:v>-65.861000000000004</c:v>
                </c:pt>
                <c:pt idx="351">
                  <c:v>-65.92</c:v>
                </c:pt>
                <c:pt idx="352">
                  <c:v>-65.977000000000004</c:v>
                </c:pt>
                <c:pt idx="353">
                  <c:v>-66.034000000000006</c:v>
                </c:pt>
                <c:pt idx="354">
                  <c:v>-66.088999999999999</c:v>
                </c:pt>
                <c:pt idx="355">
                  <c:v>-66.146000000000001</c:v>
                </c:pt>
                <c:pt idx="356">
                  <c:v>-66.203000000000003</c:v>
                </c:pt>
                <c:pt idx="357">
                  <c:v>-66.254999999999995</c:v>
                </c:pt>
                <c:pt idx="358">
                  <c:v>-66.31</c:v>
                </c:pt>
                <c:pt idx="359">
                  <c:v>-66.361999999999995</c:v>
                </c:pt>
                <c:pt idx="360">
                  <c:v>-66.415000000000006</c:v>
                </c:pt>
                <c:pt idx="361">
                  <c:v>-66.471999999999994</c:v>
                </c:pt>
                <c:pt idx="362">
                  <c:v>-66.528999999999996</c:v>
                </c:pt>
                <c:pt idx="363">
                  <c:v>-66.582999999999998</c:v>
                </c:pt>
                <c:pt idx="364">
                  <c:v>-66.635000000000005</c:v>
                </c:pt>
                <c:pt idx="365">
                  <c:v>-66.688999999999993</c:v>
                </c:pt>
                <c:pt idx="366">
                  <c:v>-66.744</c:v>
                </c:pt>
                <c:pt idx="367">
                  <c:v>-66.798000000000002</c:v>
                </c:pt>
                <c:pt idx="368">
                  <c:v>-66.852999999999994</c:v>
                </c:pt>
                <c:pt idx="369">
                  <c:v>-66.908000000000001</c:v>
                </c:pt>
                <c:pt idx="370">
                  <c:v>-66.962000000000003</c:v>
                </c:pt>
                <c:pt idx="371">
                  <c:v>-67.019000000000005</c:v>
                </c:pt>
                <c:pt idx="372">
                  <c:v>-67.072000000000003</c:v>
                </c:pt>
                <c:pt idx="373">
                  <c:v>-67.123999999999995</c:v>
                </c:pt>
                <c:pt idx="374">
                  <c:v>-67.177000000000007</c:v>
                </c:pt>
                <c:pt idx="375">
                  <c:v>-67.227999999999994</c:v>
                </c:pt>
                <c:pt idx="376">
                  <c:v>-67.284999999999997</c:v>
                </c:pt>
                <c:pt idx="377">
                  <c:v>-67.337000000000003</c:v>
                </c:pt>
                <c:pt idx="378">
                  <c:v>-67.394999999999996</c:v>
                </c:pt>
                <c:pt idx="379">
                  <c:v>-67.448999999999998</c:v>
                </c:pt>
                <c:pt idx="380">
                  <c:v>-67.5</c:v>
                </c:pt>
                <c:pt idx="381">
                  <c:v>-67.548000000000002</c:v>
                </c:pt>
                <c:pt idx="382">
                  <c:v>-67.594999999999999</c:v>
                </c:pt>
                <c:pt idx="383">
                  <c:v>-67.643000000000001</c:v>
                </c:pt>
                <c:pt idx="384">
                  <c:v>-67.69</c:v>
                </c:pt>
                <c:pt idx="385">
                  <c:v>-67.731999999999999</c:v>
                </c:pt>
                <c:pt idx="386">
                  <c:v>-67.775999999999996</c:v>
                </c:pt>
                <c:pt idx="387">
                  <c:v>-67.819000000000003</c:v>
                </c:pt>
                <c:pt idx="388">
                  <c:v>-67.866</c:v>
                </c:pt>
                <c:pt idx="389">
                  <c:v>-67.912999999999997</c:v>
                </c:pt>
                <c:pt idx="390">
                  <c:v>-67.956999999999994</c:v>
                </c:pt>
                <c:pt idx="391">
                  <c:v>-68</c:v>
                </c:pt>
                <c:pt idx="392">
                  <c:v>-68.040000000000006</c:v>
                </c:pt>
                <c:pt idx="393">
                  <c:v>-68.093000000000004</c:v>
                </c:pt>
                <c:pt idx="394">
                  <c:v>-68.144999999999996</c:v>
                </c:pt>
                <c:pt idx="395">
                  <c:v>-68.194999999999993</c:v>
                </c:pt>
                <c:pt idx="396">
                  <c:v>-68.245999999999995</c:v>
                </c:pt>
                <c:pt idx="397">
                  <c:v>-68.3</c:v>
                </c:pt>
                <c:pt idx="398">
                  <c:v>-68.358000000000004</c:v>
                </c:pt>
                <c:pt idx="399">
                  <c:v>-68.411000000000001</c:v>
                </c:pt>
                <c:pt idx="400">
                  <c:v>-68.465999999999994</c:v>
                </c:pt>
                <c:pt idx="401">
                  <c:v>-68.522999999999996</c:v>
                </c:pt>
                <c:pt idx="402">
                  <c:v>-68.581000000000003</c:v>
                </c:pt>
                <c:pt idx="403">
                  <c:v>-68.637</c:v>
                </c:pt>
                <c:pt idx="404">
                  <c:v>-68.691999999999993</c:v>
                </c:pt>
                <c:pt idx="405">
                  <c:v>-68.748000000000005</c:v>
                </c:pt>
                <c:pt idx="406">
                  <c:v>-68.805999999999997</c:v>
                </c:pt>
                <c:pt idx="407">
                  <c:v>-68.858000000000004</c:v>
                </c:pt>
                <c:pt idx="408">
                  <c:v>-68.911000000000001</c:v>
                </c:pt>
                <c:pt idx="409">
                  <c:v>-68.965000000000003</c:v>
                </c:pt>
                <c:pt idx="410">
                  <c:v>-69.018000000000001</c:v>
                </c:pt>
                <c:pt idx="411">
                  <c:v>-69.070999999999998</c:v>
                </c:pt>
                <c:pt idx="412">
                  <c:v>-69.123000000000005</c:v>
                </c:pt>
                <c:pt idx="413">
                  <c:v>-69.176000000000002</c:v>
                </c:pt>
                <c:pt idx="414">
                  <c:v>-69.233999999999995</c:v>
                </c:pt>
                <c:pt idx="415">
                  <c:v>-69.290000000000006</c:v>
                </c:pt>
                <c:pt idx="416">
                  <c:v>-69.341999999999999</c:v>
                </c:pt>
                <c:pt idx="417">
                  <c:v>-69.397000000000006</c:v>
                </c:pt>
                <c:pt idx="418">
                  <c:v>-69.453000000000003</c:v>
                </c:pt>
                <c:pt idx="419">
                  <c:v>-69.504000000000005</c:v>
                </c:pt>
                <c:pt idx="420">
                  <c:v>-69.555999999999997</c:v>
                </c:pt>
                <c:pt idx="421">
                  <c:v>-69.611000000000004</c:v>
                </c:pt>
                <c:pt idx="422">
                  <c:v>-69.662000000000006</c:v>
                </c:pt>
                <c:pt idx="423">
                  <c:v>-69.716999999999999</c:v>
                </c:pt>
                <c:pt idx="424">
                  <c:v>-69.77</c:v>
                </c:pt>
                <c:pt idx="425">
                  <c:v>-69.820999999999998</c:v>
                </c:pt>
                <c:pt idx="426">
                  <c:v>-69.876999999999995</c:v>
                </c:pt>
                <c:pt idx="427">
                  <c:v>-69.930000000000007</c:v>
                </c:pt>
                <c:pt idx="428">
                  <c:v>-69.981999999999999</c:v>
                </c:pt>
                <c:pt idx="429">
                  <c:v>-70.034999999999997</c:v>
                </c:pt>
                <c:pt idx="430">
                  <c:v>-70.088999999999999</c:v>
                </c:pt>
                <c:pt idx="431">
                  <c:v>-70.141999999999996</c:v>
                </c:pt>
                <c:pt idx="432">
                  <c:v>-70.197000000000003</c:v>
                </c:pt>
                <c:pt idx="433">
                  <c:v>-70.25</c:v>
                </c:pt>
                <c:pt idx="434">
                  <c:v>-70.302000000000007</c:v>
                </c:pt>
                <c:pt idx="435">
                  <c:v>-70.353999999999999</c:v>
                </c:pt>
                <c:pt idx="436">
                  <c:v>-70.411000000000001</c:v>
                </c:pt>
                <c:pt idx="437">
                  <c:v>-70.466999999999999</c:v>
                </c:pt>
                <c:pt idx="438">
                  <c:v>-70.522000000000006</c:v>
                </c:pt>
                <c:pt idx="439">
                  <c:v>-70.575000000000003</c:v>
                </c:pt>
                <c:pt idx="440">
                  <c:v>-70.628</c:v>
                </c:pt>
                <c:pt idx="441">
                  <c:v>-70.683000000000007</c:v>
                </c:pt>
                <c:pt idx="442">
                  <c:v>-70.734999999999999</c:v>
                </c:pt>
                <c:pt idx="443">
                  <c:v>-70.789000000000001</c:v>
                </c:pt>
                <c:pt idx="444">
                  <c:v>-70.841999999999999</c:v>
                </c:pt>
                <c:pt idx="445">
                  <c:v>-70.893000000000001</c:v>
                </c:pt>
                <c:pt idx="446">
                  <c:v>-70.944999999999993</c:v>
                </c:pt>
                <c:pt idx="447">
                  <c:v>-71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35-4FE8-B159-D3346F48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40896"/>
        <c:axId val="57042432"/>
      </c:scatterChart>
      <c:valAx>
        <c:axId val="57040896"/>
        <c:scaling>
          <c:orientation val="minMax"/>
          <c:min val="0"/>
        </c:scaling>
        <c:delete val="0"/>
        <c:axPos val="b"/>
        <c:numFmt formatCode="General" sourceLinked="1"/>
        <c:majorTickMark val="in"/>
        <c:minorTickMark val="in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2432"/>
        <c:crosses val="autoZero"/>
        <c:crossBetween val="midCat"/>
      </c:valAx>
      <c:valAx>
        <c:axId val="57042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7040896"/>
        <c:crosses val="autoZero"/>
        <c:crossBetween val="midCat"/>
        <c:majorUnit val="5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1399" l="0.70000000000000062" r="0.70000000000000062" t="0.7500000000000139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975360</xdr:colOff>
      <xdr:row>2</xdr:row>
      <xdr:rowOff>22860</xdr:rowOff>
    </xdr:from>
    <xdr:to>
      <xdr:col>7</xdr:col>
      <xdr:colOff>838201</xdr:colOff>
      <xdr:row>4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B93DEBA-5DDC-4DD2-B372-145D1290C2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4380" y="441960"/>
          <a:ext cx="18745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5</xdr:row>
      <xdr:rowOff>152400</xdr:rowOff>
    </xdr:to>
    <xdr:pic>
      <xdr:nvPicPr>
        <xdr:cNvPr id="1099" name="Picture 1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10527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933450</xdr:colOff>
      <xdr:row>3</xdr:row>
      <xdr:rowOff>9525</xdr:rowOff>
    </xdr:from>
    <xdr:to>
      <xdr:col>7</xdr:col>
      <xdr:colOff>323850</xdr:colOff>
      <xdr:row>6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48125" y="495300"/>
          <a:ext cx="2019300" cy="619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19050</xdr:rowOff>
    </xdr:from>
    <xdr:to>
      <xdr:col>9</xdr:col>
      <xdr:colOff>19050</xdr:colOff>
      <xdr:row>120</xdr:row>
      <xdr:rowOff>76200</xdr:rowOff>
    </xdr:to>
    <xdr:graphicFrame macro="">
      <xdr:nvGraphicFramePr>
        <xdr:cNvPr id="4163" name="Chart 3">
          <a:extLst>
            <a:ext uri="{FF2B5EF4-FFF2-40B4-BE49-F238E27FC236}">
              <a16:creationId xmlns:a16="http://schemas.microsoft.com/office/drawing/2014/main" id="{00000000-0008-0000-0500-00004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952501</xdr:colOff>
      <xdr:row>2</xdr:row>
      <xdr:rowOff>19050</xdr:rowOff>
    </xdr:from>
    <xdr:to>
      <xdr:col>7</xdr:col>
      <xdr:colOff>707573</xdr:colOff>
      <xdr:row>3</xdr:row>
      <xdr:rowOff>369472</xdr:rowOff>
    </xdr:to>
    <xdr:pic>
      <xdr:nvPicPr>
        <xdr:cNvPr id="2115" name="Picture 1">
          <a:extLst>
            <a:ext uri="{FF2B5EF4-FFF2-40B4-BE49-F238E27FC236}">
              <a16:creationId xmlns:a16="http://schemas.microsoft.com/office/drawing/2014/main" id="{00000000-0008-0000-0000-000043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35930" y="440871"/>
          <a:ext cx="1714500" cy="5137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887186</xdr:colOff>
      <xdr:row>2</xdr:row>
      <xdr:rowOff>29936</xdr:rowOff>
    </xdr:from>
    <xdr:to>
      <xdr:col>7</xdr:col>
      <xdr:colOff>642258</xdr:colOff>
      <xdr:row>3</xdr:row>
      <xdr:rowOff>380358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BA5D7347-9C7D-4ED0-BD37-69879B6B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206" y="449036"/>
          <a:ext cx="1766752" cy="51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39"/>
  <sheetViews>
    <sheetView tabSelected="1" zoomScale="70" zoomScaleNormal="70" workbookViewId="0">
      <selection activeCell="B14" sqref="B14"/>
    </sheetView>
  </sheetViews>
  <sheetFormatPr defaultColWidth="9.42578125" defaultRowHeight="11.25" x14ac:dyDescent="0.2"/>
  <cols>
    <col min="1" max="1" width="1.7109375" style="179" customWidth="1"/>
    <col min="2" max="2" width="12.7109375" style="179" customWidth="1"/>
    <col min="3" max="3" width="16.42578125" style="179" customWidth="1"/>
    <col min="4" max="5" width="12.7109375" style="179" customWidth="1"/>
    <col min="6" max="7" width="14.7109375" style="179" customWidth="1"/>
    <col min="8" max="8" width="12.85546875" style="179" customWidth="1"/>
    <col min="9" max="9" width="14.7109375" style="179" customWidth="1"/>
    <col min="10" max="10" width="9.7109375" style="179" customWidth="1"/>
    <col min="11" max="11" width="13.28515625" style="179" customWidth="1"/>
    <col min="12" max="12" width="9.7109375" style="179" customWidth="1"/>
    <col min="13" max="13" width="14.7109375" style="179" customWidth="1"/>
    <col min="14" max="14" width="9.7109375" style="179" customWidth="1"/>
    <col min="15" max="15" width="1.7109375" style="179" customWidth="1"/>
    <col min="16" max="256" width="9.42578125" style="179"/>
    <col min="257" max="257" width="1.7109375" style="179" customWidth="1"/>
    <col min="258" max="261" width="12.7109375" style="179" customWidth="1"/>
    <col min="262" max="263" width="14.7109375" style="179" customWidth="1"/>
    <col min="264" max="264" width="12.85546875" style="179" customWidth="1"/>
    <col min="265" max="265" width="14.7109375" style="179" customWidth="1"/>
    <col min="266" max="266" width="9.7109375" style="179" customWidth="1"/>
    <col min="267" max="267" width="13.28515625" style="179" customWidth="1"/>
    <col min="268" max="268" width="9.7109375" style="179" customWidth="1"/>
    <col min="269" max="269" width="14.7109375" style="179" customWidth="1"/>
    <col min="270" max="270" width="9.7109375" style="179" customWidth="1"/>
    <col min="271" max="271" width="1.7109375" style="179" customWidth="1"/>
    <col min="272" max="512" width="9.42578125" style="179"/>
    <col min="513" max="513" width="1.7109375" style="179" customWidth="1"/>
    <col min="514" max="517" width="12.7109375" style="179" customWidth="1"/>
    <col min="518" max="519" width="14.7109375" style="179" customWidth="1"/>
    <col min="520" max="520" width="12.85546875" style="179" customWidth="1"/>
    <col min="521" max="521" width="14.7109375" style="179" customWidth="1"/>
    <col min="522" max="522" width="9.7109375" style="179" customWidth="1"/>
    <col min="523" max="523" width="13.28515625" style="179" customWidth="1"/>
    <col min="524" max="524" width="9.7109375" style="179" customWidth="1"/>
    <col min="525" max="525" width="14.7109375" style="179" customWidth="1"/>
    <col min="526" max="526" width="9.7109375" style="179" customWidth="1"/>
    <col min="527" max="527" width="1.7109375" style="179" customWidth="1"/>
    <col min="528" max="768" width="9.42578125" style="179"/>
    <col min="769" max="769" width="1.7109375" style="179" customWidth="1"/>
    <col min="770" max="773" width="12.7109375" style="179" customWidth="1"/>
    <col min="774" max="775" width="14.7109375" style="179" customWidth="1"/>
    <col min="776" max="776" width="12.85546875" style="179" customWidth="1"/>
    <col min="777" max="777" width="14.7109375" style="179" customWidth="1"/>
    <col min="778" max="778" width="9.7109375" style="179" customWidth="1"/>
    <col min="779" max="779" width="13.28515625" style="179" customWidth="1"/>
    <col min="780" max="780" width="9.7109375" style="179" customWidth="1"/>
    <col min="781" max="781" width="14.7109375" style="179" customWidth="1"/>
    <col min="782" max="782" width="9.7109375" style="179" customWidth="1"/>
    <col min="783" max="783" width="1.7109375" style="179" customWidth="1"/>
    <col min="784" max="1024" width="9.42578125" style="179"/>
    <col min="1025" max="1025" width="1.7109375" style="179" customWidth="1"/>
    <col min="1026" max="1029" width="12.7109375" style="179" customWidth="1"/>
    <col min="1030" max="1031" width="14.7109375" style="179" customWidth="1"/>
    <col min="1032" max="1032" width="12.85546875" style="179" customWidth="1"/>
    <col min="1033" max="1033" width="14.7109375" style="179" customWidth="1"/>
    <col min="1034" max="1034" width="9.7109375" style="179" customWidth="1"/>
    <col min="1035" max="1035" width="13.28515625" style="179" customWidth="1"/>
    <col min="1036" max="1036" width="9.7109375" style="179" customWidth="1"/>
    <col min="1037" max="1037" width="14.7109375" style="179" customWidth="1"/>
    <col min="1038" max="1038" width="9.7109375" style="179" customWidth="1"/>
    <col min="1039" max="1039" width="1.7109375" style="179" customWidth="1"/>
    <col min="1040" max="1280" width="9.42578125" style="179"/>
    <col min="1281" max="1281" width="1.7109375" style="179" customWidth="1"/>
    <col min="1282" max="1285" width="12.7109375" style="179" customWidth="1"/>
    <col min="1286" max="1287" width="14.7109375" style="179" customWidth="1"/>
    <col min="1288" max="1288" width="12.85546875" style="179" customWidth="1"/>
    <col min="1289" max="1289" width="14.7109375" style="179" customWidth="1"/>
    <col min="1290" max="1290" width="9.7109375" style="179" customWidth="1"/>
    <col min="1291" max="1291" width="13.28515625" style="179" customWidth="1"/>
    <col min="1292" max="1292" width="9.7109375" style="179" customWidth="1"/>
    <col min="1293" max="1293" width="14.7109375" style="179" customWidth="1"/>
    <col min="1294" max="1294" width="9.7109375" style="179" customWidth="1"/>
    <col min="1295" max="1295" width="1.7109375" style="179" customWidth="1"/>
    <col min="1296" max="1536" width="9.42578125" style="179"/>
    <col min="1537" max="1537" width="1.7109375" style="179" customWidth="1"/>
    <col min="1538" max="1541" width="12.7109375" style="179" customWidth="1"/>
    <col min="1542" max="1543" width="14.7109375" style="179" customWidth="1"/>
    <col min="1544" max="1544" width="12.85546875" style="179" customWidth="1"/>
    <col min="1545" max="1545" width="14.7109375" style="179" customWidth="1"/>
    <col min="1546" max="1546" width="9.7109375" style="179" customWidth="1"/>
    <col min="1547" max="1547" width="13.28515625" style="179" customWidth="1"/>
    <col min="1548" max="1548" width="9.7109375" style="179" customWidth="1"/>
    <col min="1549" max="1549" width="14.7109375" style="179" customWidth="1"/>
    <col min="1550" max="1550" width="9.7109375" style="179" customWidth="1"/>
    <col min="1551" max="1551" width="1.7109375" style="179" customWidth="1"/>
    <col min="1552" max="1792" width="9.42578125" style="179"/>
    <col min="1793" max="1793" width="1.7109375" style="179" customWidth="1"/>
    <col min="1794" max="1797" width="12.7109375" style="179" customWidth="1"/>
    <col min="1798" max="1799" width="14.7109375" style="179" customWidth="1"/>
    <col min="1800" max="1800" width="12.85546875" style="179" customWidth="1"/>
    <col min="1801" max="1801" width="14.7109375" style="179" customWidth="1"/>
    <col min="1802" max="1802" width="9.7109375" style="179" customWidth="1"/>
    <col min="1803" max="1803" width="13.28515625" style="179" customWidth="1"/>
    <col min="1804" max="1804" width="9.7109375" style="179" customWidth="1"/>
    <col min="1805" max="1805" width="14.7109375" style="179" customWidth="1"/>
    <col min="1806" max="1806" width="9.7109375" style="179" customWidth="1"/>
    <col min="1807" max="1807" width="1.7109375" style="179" customWidth="1"/>
    <col min="1808" max="2048" width="9.42578125" style="179"/>
    <col min="2049" max="2049" width="1.7109375" style="179" customWidth="1"/>
    <col min="2050" max="2053" width="12.7109375" style="179" customWidth="1"/>
    <col min="2054" max="2055" width="14.7109375" style="179" customWidth="1"/>
    <col min="2056" max="2056" width="12.85546875" style="179" customWidth="1"/>
    <col min="2057" max="2057" width="14.7109375" style="179" customWidth="1"/>
    <col min="2058" max="2058" width="9.7109375" style="179" customWidth="1"/>
    <col min="2059" max="2059" width="13.28515625" style="179" customWidth="1"/>
    <col min="2060" max="2060" width="9.7109375" style="179" customWidth="1"/>
    <col min="2061" max="2061" width="14.7109375" style="179" customWidth="1"/>
    <col min="2062" max="2062" width="9.7109375" style="179" customWidth="1"/>
    <col min="2063" max="2063" width="1.7109375" style="179" customWidth="1"/>
    <col min="2064" max="2304" width="9.42578125" style="179"/>
    <col min="2305" max="2305" width="1.7109375" style="179" customWidth="1"/>
    <col min="2306" max="2309" width="12.7109375" style="179" customWidth="1"/>
    <col min="2310" max="2311" width="14.7109375" style="179" customWidth="1"/>
    <col min="2312" max="2312" width="12.85546875" style="179" customWidth="1"/>
    <col min="2313" max="2313" width="14.7109375" style="179" customWidth="1"/>
    <col min="2314" max="2314" width="9.7109375" style="179" customWidth="1"/>
    <col min="2315" max="2315" width="13.28515625" style="179" customWidth="1"/>
    <col min="2316" max="2316" width="9.7109375" style="179" customWidth="1"/>
    <col min="2317" max="2317" width="14.7109375" style="179" customWidth="1"/>
    <col min="2318" max="2318" width="9.7109375" style="179" customWidth="1"/>
    <col min="2319" max="2319" width="1.7109375" style="179" customWidth="1"/>
    <col min="2320" max="2560" width="9.42578125" style="179"/>
    <col min="2561" max="2561" width="1.7109375" style="179" customWidth="1"/>
    <col min="2562" max="2565" width="12.7109375" style="179" customWidth="1"/>
    <col min="2566" max="2567" width="14.7109375" style="179" customWidth="1"/>
    <col min="2568" max="2568" width="12.85546875" style="179" customWidth="1"/>
    <col min="2569" max="2569" width="14.7109375" style="179" customWidth="1"/>
    <col min="2570" max="2570" width="9.7109375" style="179" customWidth="1"/>
    <col min="2571" max="2571" width="13.28515625" style="179" customWidth="1"/>
    <col min="2572" max="2572" width="9.7109375" style="179" customWidth="1"/>
    <col min="2573" max="2573" width="14.7109375" style="179" customWidth="1"/>
    <col min="2574" max="2574" width="9.7109375" style="179" customWidth="1"/>
    <col min="2575" max="2575" width="1.7109375" style="179" customWidth="1"/>
    <col min="2576" max="2816" width="9.42578125" style="179"/>
    <col min="2817" max="2817" width="1.7109375" style="179" customWidth="1"/>
    <col min="2818" max="2821" width="12.7109375" style="179" customWidth="1"/>
    <col min="2822" max="2823" width="14.7109375" style="179" customWidth="1"/>
    <col min="2824" max="2824" width="12.85546875" style="179" customWidth="1"/>
    <col min="2825" max="2825" width="14.7109375" style="179" customWidth="1"/>
    <col min="2826" max="2826" width="9.7109375" style="179" customWidth="1"/>
    <col min="2827" max="2827" width="13.28515625" style="179" customWidth="1"/>
    <col min="2828" max="2828" width="9.7109375" style="179" customWidth="1"/>
    <col min="2829" max="2829" width="14.7109375" style="179" customWidth="1"/>
    <col min="2830" max="2830" width="9.7109375" style="179" customWidth="1"/>
    <col min="2831" max="2831" width="1.7109375" style="179" customWidth="1"/>
    <col min="2832" max="3072" width="9.42578125" style="179"/>
    <col min="3073" max="3073" width="1.7109375" style="179" customWidth="1"/>
    <col min="3074" max="3077" width="12.7109375" style="179" customWidth="1"/>
    <col min="3078" max="3079" width="14.7109375" style="179" customWidth="1"/>
    <col min="3080" max="3080" width="12.85546875" style="179" customWidth="1"/>
    <col min="3081" max="3081" width="14.7109375" style="179" customWidth="1"/>
    <col min="3082" max="3082" width="9.7109375" style="179" customWidth="1"/>
    <col min="3083" max="3083" width="13.28515625" style="179" customWidth="1"/>
    <col min="3084" max="3084" width="9.7109375" style="179" customWidth="1"/>
    <col min="3085" max="3085" width="14.7109375" style="179" customWidth="1"/>
    <col min="3086" max="3086" width="9.7109375" style="179" customWidth="1"/>
    <col min="3087" max="3087" width="1.7109375" style="179" customWidth="1"/>
    <col min="3088" max="3328" width="9.42578125" style="179"/>
    <col min="3329" max="3329" width="1.7109375" style="179" customWidth="1"/>
    <col min="3330" max="3333" width="12.7109375" style="179" customWidth="1"/>
    <col min="3334" max="3335" width="14.7109375" style="179" customWidth="1"/>
    <col min="3336" max="3336" width="12.85546875" style="179" customWidth="1"/>
    <col min="3337" max="3337" width="14.7109375" style="179" customWidth="1"/>
    <col min="3338" max="3338" width="9.7109375" style="179" customWidth="1"/>
    <col min="3339" max="3339" width="13.28515625" style="179" customWidth="1"/>
    <col min="3340" max="3340" width="9.7109375" style="179" customWidth="1"/>
    <col min="3341" max="3341" width="14.7109375" style="179" customWidth="1"/>
    <col min="3342" max="3342" width="9.7109375" style="179" customWidth="1"/>
    <col min="3343" max="3343" width="1.7109375" style="179" customWidth="1"/>
    <col min="3344" max="3584" width="9.42578125" style="179"/>
    <col min="3585" max="3585" width="1.7109375" style="179" customWidth="1"/>
    <col min="3586" max="3589" width="12.7109375" style="179" customWidth="1"/>
    <col min="3590" max="3591" width="14.7109375" style="179" customWidth="1"/>
    <col min="3592" max="3592" width="12.85546875" style="179" customWidth="1"/>
    <col min="3593" max="3593" width="14.7109375" style="179" customWidth="1"/>
    <col min="3594" max="3594" width="9.7109375" style="179" customWidth="1"/>
    <col min="3595" max="3595" width="13.28515625" style="179" customWidth="1"/>
    <col min="3596" max="3596" width="9.7109375" style="179" customWidth="1"/>
    <col min="3597" max="3597" width="14.7109375" style="179" customWidth="1"/>
    <col min="3598" max="3598" width="9.7109375" style="179" customWidth="1"/>
    <col min="3599" max="3599" width="1.7109375" style="179" customWidth="1"/>
    <col min="3600" max="3840" width="9.42578125" style="179"/>
    <col min="3841" max="3841" width="1.7109375" style="179" customWidth="1"/>
    <col min="3842" max="3845" width="12.7109375" style="179" customWidth="1"/>
    <col min="3846" max="3847" width="14.7109375" style="179" customWidth="1"/>
    <col min="3848" max="3848" width="12.85546875" style="179" customWidth="1"/>
    <col min="3849" max="3849" width="14.7109375" style="179" customWidth="1"/>
    <col min="3850" max="3850" width="9.7109375" style="179" customWidth="1"/>
    <col min="3851" max="3851" width="13.28515625" style="179" customWidth="1"/>
    <col min="3852" max="3852" width="9.7109375" style="179" customWidth="1"/>
    <col min="3853" max="3853" width="14.7109375" style="179" customWidth="1"/>
    <col min="3854" max="3854" width="9.7109375" style="179" customWidth="1"/>
    <col min="3855" max="3855" width="1.7109375" style="179" customWidth="1"/>
    <col min="3856" max="4096" width="9.42578125" style="179"/>
    <col min="4097" max="4097" width="1.7109375" style="179" customWidth="1"/>
    <col min="4098" max="4101" width="12.7109375" style="179" customWidth="1"/>
    <col min="4102" max="4103" width="14.7109375" style="179" customWidth="1"/>
    <col min="4104" max="4104" width="12.85546875" style="179" customWidth="1"/>
    <col min="4105" max="4105" width="14.7109375" style="179" customWidth="1"/>
    <col min="4106" max="4106" width="9.7109375" style="179" customWidth="1"/>
    <col min="4107" max="4107" width="13.28515625" style="179" customWidth="1"/>
    <col min="4108" max="4108" width="9.7109375" style="179" customWidth="1"/>
    <col min="4109" max="4109" width="14.7109375" style="179" customWidth="1"/>
    <col min="4110" max="4110" width="9.7109375" style="179" customWidth="1"/>
    <col min="4111" max="4111" width="1.7109375" style="179" customWidth="1"/>
    <col min="4112" max="4352" width="9.42578125" style="179"/>
    <col min="4353" max="4353" width="1.7109375" style="179" customWidth="1"/>
    <col min="4354" max="4357" width="12.7109375" style="179" customWidth="1"/>
    <col min="4358" max="4359" width="14.7109375" style="179" customWidth="1"/>
    <col min="4360" max="4360" width="12.85546875" style="179" customWidth="1"/>
    <col min="4361" max="4361" width="14.7109375" style="179" customWidth="1"/>
    <col min="4362" max="4362" width="9.7109375" style="179" customWidth="1"/>
    <col min="4363" max="4363" width="13.28515625" style="179" customWidth="1"/>
    <col min="4364" max="4364" width="9.7109375" style="179" customWidth="1"/>
    <col min="4365" max="4365" width="14.7109375" style="179" customWidth="1"/>
    <col min="4366" max="4366" width="9.7109375" style="179" customWidth="1"/>
    <col min="4367" max="4367" width="1.7109375" style="179" customWidth="1"/>
    <col min="4368" max="4608" width="9.42578125" style="179"/>
    <col min="4609" max="4609" width="1.7109375" style="179" customWidth="1"/>
    <col min="4610" max="4613" width="12.7109375" style="179" customWidth="1"/>
    <col min="4614" max="4615" width="14.7109375" style="179" customWidth="1"/>
    <col min="4616" max="4616" width="12.85546875" style="179" customWidth="1"/>
    <col min="4617" max="4617" width="14.7109375" style="179" customWidth="1"/>
    <col min="4618" max="4618" width="9.7109375" style="179" customWidth="1"/>
    <col min="4619" max="4619" width="13.28515625" style="179" customWidth="1"/>
    <col min="4620" max="4620" width="9.7109375" style="179" customWidth="1"/>
    <col min="4621" max="4621" width="14.7109375" style="179" customWidth="1"/>
    <col min="4622" max="4622" width="9.7109375" style="179" customWidth="1"/>
    <col min="4623" max="4623" width="1.7109375" style="179" customWidth="1"/>
    <col min="4624" max="4864" width="9.42578125" style="179"/>
    <col min="4865" max="4865" width="1.7109375" style="179" customWidth="1"/>
    <col min="4866" max="4869" width="12.7109375" style="179" customWidth="1"/>
    <col min="4870" max="4871" width="14.7109375" style="179" customWidth="1"/>
    <col min="4872" max="4872" width="12.85546875" style="179" customWidth="1"/>
    <col min="4873" max="4873" width="14.7109375" style="179" customWidth="1"/>
    <col min="4874" max="4874" width="9.7109375" style="179" customWidth="1"/>
    <col min="4875" max="4875" width="13.28515625" style="179" customWidth="1"/>
    <col min="4876" max="4876" width="9.7109375" style="179" customWidth="1"/>
    <col min="4877" max="4877" width="14.7109375" style="179" customWidth="1"/>
    <col min="4878" max="4878" width="9.7109375" style="179" customWidth="1"/>
    <col min="4879" max="4879" width="1.7109375" style="179" customWidth="1"/>
    <col min="4880" max="5120" width="9.42578125" style="179"/>
    <col min="5121" max="5121" width="1.7109375" style="179" customWidth="1"/>
    <col min="5122" max="5125" width="12.7109375" style="179" customWidth="1"/>
    <col min="5126" max="5127" width="14.7109375" style="179" customWidth="1"/>
    <col min="5128" max="5128" width="12.85546875" style="179" customWidth="1"/>
    <col min="5129" max="5129" width="14.7109375" style="179" customWidth="1"/>
    <col min="5130" max="5130" width="9.7109375" style="179" customWidth="1"/>
    <col min="5131" max="5131" width="13.28515625" style="179" customWidth="1"/>
    <col min="5132" max="5132" width="9.7109375" style="179" customWidth="1"/>
    <col min="5133" max="5133" width="14.7109375" style="179" customWidth="1"/>
    <col min="5134" max="5134" width="9.7109375" style="179" customWidth="1"/>
    <col min="5135" max="5135" width="1.7109375" style="179" customWidth="1"/>
    <col min="5136" max="5376" width="9.42578125" style="179"/>
    <col min="5377" max="5377" width="1.7109375" style="179" customWidth="1"/>
    <col min="5378" max="5381" width="12.7109375" style="179" customWidth="1"/>
    <col min="5382" max="5383" width="14.7109375" style="179" customWidth="1"/>
    <col min="5384" max="5384" width="12.85546875" style="179" customWidth="1"/>
    <col min="5385" max="5385" width="14.7109375" style="179" customWidth="1"/>
    <col min="5386" max="5386" width="9.7109375" style="179" customWidth="1"/>
    <col min="5387" max="5387" width="13.28515625" style="179" customWidth="1"/>
    <col min="5388" max="5388" width="9.7109375" style="179" customWidth="1"/>
    <col min="5389" max="5389" width="14.7109375" style="179" customWidth="1"/>
    <col min="5390" max="5390" width="9.7109375" style="179" customWidth="1"/>
    <col min="5391" max="5391" width="1.7109375" style="179" customWidth="1"/>
    <col min="5392" max="5632" width="9.42578125" style="179"/>
    <col min="5633" max="5633" width="1.7109375" style="179" customWidth="1"/>
    <col min="5634" max="5637" width="12.7109375" style="179" customWidth="1"/>
    <col min="5638" max="5639" width="14.7109375" style="179" customWidth="1"/>
    <col min="5640" max="5640" width="12.85546875" style="179" customWidth="1"/>
    <col min="5641" max="5641" width="14.7109375" style="179" customWidth="1"/>
    <col min="5642" max="5642" width="9.7109375" style="179" customWidth="1"/>
    <col min="5643" max="5643" width="13.28515625" style="179" customWidth="1"/>
    <col min="5644" max="5644" width="9.7109375" style="179" customWidth="1"/>
    <col min="5645" max="5645" width="14.7109375" style="179" customWidth="1"/>
    <col min="5646" max="5646" width="9.7109375" style="179" customWidth="1"/>
    <col min="5647" max="5647" width="1.7109375" style="179" customWidth="1"/>
    <col min="5648" max="5888" width="9.42578125" style="179"/>
    <col min="5889" max="5889" width="1.7109375" style="179" customWidth="1"/>
    <col min="5890" max="5893" width="12.7109375" style="179" customWidth="1"/>
    <col min="5894" max="5895" width="14.7109375" style="179" customWidth="1"/>
    <col min="5896" max="5896" width="12.85546875" style="179" customWidth="1"/>
    <col min="5897" max="5897" width="14.7109375" style="179" customWidth="1"/>
    <col min="5898" max="5898" width="9.7109375" style="179" customWidth="1"/>
    <col min="5899" max="5899" width="13.28515625" style="179" customWidth="1"/>
    <col min="5900" max="5900" width="9.7109375" style="179" customWidth="1"/>
    <col min="5901" max="5901" width="14.7109375" style="179" customWidth="1"/>
    <col min="5902" max="5902" width="9.7109375" style="179" customWidth="1"/>
    <col min="5903" max="5903" width="1.7109375" style="179" customWidth="1"/>
    <col min="5904" max="6144" width="9.42578125" style="179"/>
    <col min="6145" max="6145" width="1.7109375" style="179" customWidth="1"/>
    <col min="6146" max="6149" width="12.7109375" style="179" customWidth="1"/>
    <col min="6150" max="6151" width="14.7109375" style="179" customWidth="1"/>
    <col min="6152" max="6152" width="12.85546875" style="179" customWidth="1"/>
    <col min="6153" max="6153" width="14.7109375" style="179" customWidth="1"/>
    <col min="6154" max="6154" width="9.7109375" style="179" customWidth="1"/>
    <col min="6155" max="6155" width="13.28515625" style="179" customWidth="1"/>
    <col min="6156" max="6156" width="9.7109375" style="179" customWidth="1"/>
    <col min="6157" max="6157" width="14.7109375" style="179" customWidth="1"/>
    <col min="6158" max="6158" width="9.7109375" style="179" customWidth="1"/>
    <col min="6159" max="6159" width="1.7109375" style="179" customWidth="1"/>
    <col min="6160" max="6400" width="9.42578125" style="179"/>
    <col min="6401" max="6401" width="1.7109375" style="179" customWidth="1"/>
    <col min="6402" max="6405" width="12.7109375" style="179" customWidth="1"/>
    <col min="6406" max="6407" width="14.7109375" style="179" customWidth="1"/>
    <col min="6408" max="6408" width="12.85546875" style="179" customWidth="1"/>
    <col min="6409" max="6409" width="14.7109375" style="179" customWidth="1"/>
    <col min="6410" max="6410" width="9.7109375" style="179" customWidth="1"/>
    <col min="6411" max="6411" width="13.28515625" style="179" customWidth="1"/>
    <col min="6412" max="6412" width="9.7109375" style="179" customWidth="1"/>
    <col min="6413" max="6413" width="14.7109375" style="179" customWidth="1"/>
    <col min="6414" max="6414" width="9.7109375" style="179" customWidth="1"/>
    <col min="6415" max="6415" width="1.7109375" style="179" customWidth="1"/>
    <col min="6416" max="6656" width="9.42578125" style="179"/>
    <col min="6657" max="6657" width="1.7109375" style="179" customWidth="1"/>
    <col min="6658" max="6661" width="12.7109375" style="179" customWidth="1"/>
    <col min="6662" max="6663" width="14.7109375" style="179" customWidth="1"/>
    <col min="6664" max="6664" width="12.85546875" style="179" customWidth="1"/>
    <col min="6665" max="6665" width="14.7109375" style="179" customWidth="1"/>
    <col min="6666" max="6666" width="9.7109375" style="179" customWidth="1"/>
    <col min="6667" max="6667" width="13.28515625" style="179" customWidth="1"/>
    <col min="6668" max="6668" width="9.7109375" style="179" customWidth="1"/>
    <col min="6669" max="6669" width="14.7109375" style="179" customWidth="1"/>
    <col min="6670" max="6670" width="9.7109375" style="179" customWidth="1"/>
    <col min="6671" max="6671" width="1.7109375" style="179" customWidth="1"/>
    <col min="6672" max="6912" width="9.42578125" style="179"/>
    <col min="6913" max="6913" width="1.7109375" style="179" customWidth="1"/>
    <col min="6914" max="6917" width="12.7109375" style="179" customWidth="1"/>
    <col min="6918" max="6919" width="14.7109375" style="179" customWidth="1"/>
    <col min="6920" max="6920" width="12.85546875" style="179" customWidth="1"/>
    <col min="6921" max="6921" width="14.7109375" style="179" customWidth="1"/>
    <col min="6922" max="6922" width="9.7109375" style="179" customWidth="1"/>
    <col min="6923" max="6923" width="13.28515625" style="179" customWidth="1"/>
    <col min="6924" max="6924" width="9.7109375" style="179" customWidth="1"/>
    <col min="6925" max="6925" width="14.7109375" style="179" customWidth="1"/>
    <col min="6926" max="6926" width="9.7109375" style="179" customWidth="1"/>
    <col min="6927" max="6927" width="1.7109375" style="179" customWidth="1"/>
    <col min="6928" max="7168" width="9.42578125" style="179"/>
    <col min="7169" max="7169" width="1.7109375" style="179" customWidth="1"/>
    <col min="7170" max="7173" width="12.7109375" style="179" customWidth="1"/>
    <col min="7174" max="7175" width="14.7109375" style="179" customWidth="1"/>
    <col min="7176" max="7176" width="12.85546875" style="179" customWidth="1"/>
    <col min="7177" max="7177" width="14.7109375" style="179" customWidth="1"/>
    <col min="7178" max="7178" width="9.7109375" style="179" customWidth="1"/>
    <col min="7179" max="7179" width="13.28515625" style="179" customWidth="1"/>
    <col min="7180" max="7180" width="9.7109375" style="179" customWidth="1"/>
    <col min="7181" max="7181" width="14.7109375" style="179" customWidth="1"/>
    <col min="7182" max="7182" width="9.7109375" style="179" customWidth="1"/>
    <col min="7183" max="7183" width="1.7109375" style="179" customWidth="1"/>
    <col min="7184" max="7424" width="9.42578125" style="179"/>
    <col min="7425" max="7425" width="1.7109375" style="179" customWidth="1"/>
    <col min="7426" max="7429" width="12.7109375" style="179" customWidth="1"/>
    <col min="7430" max="7431" width="14.7109375" style="179" customWidth="1"/>
    <col min="7432" max="7432" width="12.85546875" style="179" customWidth="1"/>
    <col min="7433" max="7433" width="14.7109375" style="179" customWidth="1"/>
    <col min="7434" max="7434" width="9.7109375" style="179" customWidth="1"/>
    <col min="7435" max="7435" width="13.28515625" style="179" customWidth="1"/>
    <col min="7436" max="7436" width="9.7109375" style="179" customWidth="1"/>
    <col min="7437" max="7437" width="14.7109375" style="179" customWidth="1"/>
    <col min="7438" max="7438" width="9.7109375" style="179" customWidth="1"/>
    <col min="7439" max="7439" width="1.7109375" style="179" customWidth="1"/>
    <col min="7440" max="7680" width="9.42578125" style="179"/>
    <col min="7681" max="7681" width="1.7109375" style="179" customWidth="1"/>
    <col min="7682" max="7685" width="12.7109375" style="179" customWidth="1"/>
    <col min="7686" max="7687" width="14.7109375" style="179" customWidth="1"/>
    <col min="7688" max="7688" width="12.85546875" style="179" customWidth="1"/>
    <col min="7689" max="7689" width="14.7109375" style="179" customWidth="1"/>
    <col min="7690" max="7690" width="9.7109375" style="179" customWidth="1"/>
    <col min="7691" max="7691" width="13.28515625" style="179" customWidth="1"/>
    <col min="7692" max="7692" width="9.7109375" style="179" customWidth="1"/>
    <col min="7693" max="7693" width="14.7109375" style="179" customWidth="1"/>
    <col min="7694" max="7694" width="9.7109375" style="179" customWidth="1"/>
    <col min="7695" max="7695" width="1.7109375" style="179" customWidth="1"/>
    <col min="7696" max="7936" width="9.42578125" style="179"/>
    <col min="7937" max="7937" width="1.7109375" style="179" customWidth="1"/>
    <col min="7938" max="7941" width="12.7109375" style="179" customWidth="1"/>
    <col min="7942" max="7943" width="14.7109375" style="179" customWidth="1"/>
    <col min="7944" max="7944" width="12.85546875" style="179" customWidth="1"/>
    <col min="7945" max="7945" width="14.7109375" style="179" customWidth="1"/>
    <col min="7946" max="7946" width="9.7109375" style="179" customWidth="1"/>
    <col min="7947" max="7947" width="13.28515625" style="179" customWidth="1"/>
    <col min="7948" max="7948" width="9.7109375" style="179" customWidth="1"/>
    <col min="7949" max="7949" width="14.7109375" style="179" customWidth="1"/>
    <col min="7950" max="7950" width="9.7109375" style="179" customWidth="1"/>
    <col min="7951" max="7951" width="1.7109375" style="179" customWidth="1"/>
    <col min="7952" max="8192" width="9.42578125" style="179"/>
    <col min="8193" max="8193" width="1.7109375" style="179" customWidth="1"/>
    <col min="8194" max="8197" width="12.7109375" style="179" customWidth="1"/>
    <col min="8198" max="8199" width="14.7109375" style="179" customWidth="1"/>
    <col min="8200" max="8200" width="12.85546875" style="179" customWidth="1"/>
    <col min="8201" max="8201" width="14.7109375" style="179" customWidth="1"/>
    <col min="8202" max="8202" width="9.7109375" style="179" customWidth="1"/>
    <col min="8203" max="8203" width="13.28515625" style="179" customWidth="1"/>
    <col min="8204" max="8204" width="9.7109375" style="179" customWidth="1"/>
    <col min="8205" max="8205" width="14.7109375" style="179" customWidth="1"/>
    <col min="8206" max="8206" width="9.7109375" style="179" customWidth="1"/>
    <col min="8207" max="8207" width="1.7109375" style="179" customWidth="1"/>
    <col min="8208" max="8448" width="9.42578125" style="179"/>
    <col min="8449" max="8449" width="1.7109375" style="179" customWidth="1"/>
    <col min="8450" max="8453" width="12.7109375" style="179" customWidth="1"/>
    <col min="8454" max="8455" width="14.7109375" style="179" customWidth="1"/>
    <col min="8456" max="8456" width="12.85546875" style="179" customWidth="1"/>
    <col min="8457" max="8457" width="14.7109375" style="179" customWidth="1"/>
    <col min="8458" max="8458" width="9.7109375" style="179" customWidth="1"/>
    <col min="8459" max="8459" width="13.28515625" style="179" customWidth="1"/>
    <col min="8460" max="8460" width="9.7109375" style="179" customWidth="1"/>
    <col min="8461" max="8461" width="14.7109375" style="179" customWidth="1"/>
    <col min="8462" max="8462" width="9.7109375" style="179" customWidth="1"/>
    <col min="8463" max="8463" width="1.7109375" style="179" customWidth="1"/>
    <col min="8464" max="8704" width="9.42578125" style="179"/>
    <col min="8705" max="8705" width="1.7109375" style="179" customWidth="1"/>
    <col min="8706" max="8709" width="12.7109375" style="179" customWidth="1"/>
    <col min="8710" max="8711" width="14.7109375" style="179" customWidth="1"/>
    <col min="8712" max="8712" width="12.85546875" style="179" customWidth="1"/>
    <col min="8713" max="8713" width="14.7109375" style="179" customWidth="1"/>
    <col min="8714" max="8714" width="9.7109375" style="179" customWidth="1"/>
    <col min="8715" max="8715" width="13.28515625" style="179" customWidth="1"/>
    <col min="8716" max="8716" width="9.7109375" style="179" customWidth="1"/>
    <col min="8717" max="8717" width="14.7109375" style="179" customWidth="1"/>
    <col min="8718" max="8718" width="9.7109375" style="179" customWidth="1"/>
    <col min="8719" max="8719" width="1.7109375" style="179" customWidth="1"/>
    <col min="8720" max="8960" width="9.42578125" style="179"/>
    <col min="8961" max="8961" width="1.7109375" style="179" customWidth="1"/>
    <col min="8962" max="8965" width="12.7109375" style="179" customWidth="1"/>
    <col min="8966" max="8967" width="14.7109375" style="179" customWidth="1"/>
    <col min="8968" max="8968" width="12.85546875" style="179" customWidth="1"/>
    <col min="8969" max="8969" width="14.7109375" style="179" customWidth="1"/>
    <col min="8970" max="8970" width="9.7109375" style="179" customWidth="1"/>
    <col min="8971" max="8971" width="13.28515625" style="179" customWidth="1"/>
    <col min="8972" max="8972" width="9.7109375" style="179" customWidth="1"/>
    <col min="8973" max="8973" width="14.7109375" style="179" customWidth="1"/>
    <col min="8974" max="8974" width="9.7109375" style="179" customWidth="1"/>
    <col min="8975" max="8975" width="1.7109375" style="179" customWidth="1"/>
    <col min="8976" max="9216" width="9.42578125" style="179"/>
    <col min="9217" max="9217" width="1.7109375" style="179" customWidth="1"/>
    <col min="9218" max="9221" width="12.7109375" style="179" customWidth="1"/>
    <col min="9222" max="9223" width="14.7109375" style="179" customWidth="1"/>
    <col min="9224" max="9224" width="12.85546875" style="179" customWidth="1"/>
    <col min="9225" max="9225" width="14.7109375" style="179" customWidth="1"/>
    <col min="9226" max="9226" width="9.7109375" style="179" customWidth="1"/>
    <col min="9227" max="9227" width="13.28515625" style="179" customWidth="1"/>
    <col min="9228" max="9228" width="9.7109375" style="179" customWidth="1"/>
    <col min="9229" max="9229" width="14.7109375" style="179" customWidth="1"/>
    <col min="9230" max="9230" width="9.7109375" style="179" customWidth="1"/>
    <col min="9231" max="9231" width="1.7109375" style="179" customWidth="1"/>
    <col min="9232" max="9472" width="9.42578125" style="179"/>
    <col min="9473" max="9473" width="1.7109375" style="179" customWidth="1"/>
    <col min="9474" max="9477" width="12.7109375" style="179" customWidth="1"/>
    <col min="9478" max="9479" width="14.7109375" style="179" customWidth="1"/>
    <col min="9480" max="9480" width="12.85546875" style="179" customWidth="1"/>
    <col min="9481" max="9481" width="14.7109375" style="179" customWidth="1"/>
    <col min="9482" max="9482" width="9.7109375" style="179" customWidth="1"/>
    <col min="9483" max="9483" width="13.28515625" style="179" customWidth="1"/>
    <col min="9484" max="9484" width="9.7109375" style="179" customWidth="1"/>
    <col min="9485" max="9485" width="14.7109375" style="179" customWidth="1"/>
    <col min="9486" max="9486" width="9.7109375" style="179" customWidth="1"/>
    <col min="9487" max="9487" width="1.7109375" style="179" customWidth="1"/>
    <col min="9488" max="9728" width="9.42578125" style="179"/>
    <col min="9729" max="9729" width="1.7109375" style="179" customWidth="1"/>
    <col min="9730" max="9733" width="12.7109375" style="179" customWidth="1"/>
    <col min="9734" max="9735" width="14.7109375" style="179" customWidth="1"/>
    <col min="9736" max="9736" width="12.85546875" style="179" customWidth="1"/>
    <col min="9737" max="9737" width="14.7109375" style="179" customWidth="1"/>
    <col min="9738" max="9738" width="9.7109375" style="179" customWidth="1"/>
    <col min="9739" max="9739" width="13.28515625" style="179" customWidth="1"/>
    <col min="9740" max="9740" width="9.7109375" style="179" customWidth="1"/>
    <col min="9741" max="9741" width="14.7109375" style="179" customWidth="1"/>
    <col min="9742" max="9742" width="9.7109375" style="179" customWidth="1"/>
    <col min="9743" max="9743" width="1.7109375" style="179" customWidth="1"/>
    <col min="9744" max="9984" width="9.42578125" style="179"/>
    <col min="9985" max="9985" width="1.7109375" style="179" customWidth="1"/>
    <col min="9986" max="9989" width="12.7109375" style="179" customWidth="1"/>
    <col min="9990" max="9991" width="14.7109375" style="179" customWidth="1"/>
    <col min="9992" max="9992" width="12.85546875" style="179" customWidth="1"/>
    <col min="9993" max="9993" width="14.7109375" style="179" customWidth="1"/>
    <col min="9994" max="9994" width="9.7109375" style="179" customWidth="1"/>
    <col min="9995" max="9995" width="13.28515625" style="179" customWidth="1"/>
    <col min="9996" max="9996" width="9.7109375" style="179" customWidth="1"/>
    <col min="9997" max="9997" width="14.7109375" style="179" customWidth="1"/>
    <col min="9998" max="9998" width="9.7109375" style="179" customWidth="1"/>
    <col min="9999" max="9999" width="1.7109375" style="179" customWidth="1"/>
    <col min="10000" max="10240" width="9.42578125" style="179"/>
    <col min="10241" max="10241" width="1.7109375" style="179" customWidth="1"/>
    <col min="10242" max="10245" width="12.7109375" style="179" customWidth="1"/>
    <col min="10246" max="10247" width="14.7109375" style="179" customWidth="1"/>
    <col min="10248" max="10248" width="12.85546875" style="179" customWidth="1"/>
    <col min="10249" max="10249" width="14.7109375" style="179" customWidth="1"/>
    <col min="10250" max="10250" width="9.7109375" style="179" customWidth="1"/>
    <col min="10251" max="10251" width="13.28515625" style="179" customWidth="1"/>
    <col min="10252" max="10252" width="9.7109375" style="179" customWidth="1"/>
    <col min="10253" max="10253" width="14.7109375" style="179" customWidth="1"/>
    <col min="10254" max="10254" width="9.7109375" style="179" customWidth="1"/>
    <col min="10255" max="10255" width="1.7109375" style="179" customWidth="1"/>
    <col min="10256" max="10496" width="9.42578125" style="179"/>
    <col min="10497" max="10497" width="1.7109375" style="179" customWidth="1"/>
    <col min="10498" max="10501" width="12.7109375" style="179" customWidth="1"/>
    <col min="10502" max="10503" width="14.7109375" style="179" customWidth="1"/>
    <col min="10504" max="10504" width="12.85546875" style="179" customWidth="1"/>
    <col min="10505" max="10505" width="14.7109375" style="179" customWidth="1"/>
    <col min="10506" max="10506" width="9.7109375" style="179" customWidth="1"/>
    <col min="10507" max="10507" width="13.28515625" style="179" customWidth="1"/>
    <col min="10508" max="10508" width="9.7109375" style="179" customWidth="1"/>
    <col min="10509" max="10509" width="14.7109375" style="179" customWidth="1"/>
    <col min="10510" max="10510" width="9.7109375" style="179" customWidth="1"/>
    <col min="10511" max="10511" width="1.7109375" style="179" customWidth="1"/>
    <col min="10512" max="10752" width="9.42578125" style="179"/>
    <col min="10753" max="10753" width="1.7109375" style="179" customWidth="1"/>
    <col min="10754" max="10757" width="12.7109375" style="179" customWidth="1"/>
    <col min="10758" max="10759" width="14.7109375" style="179" customWidth="1"/>
    <col min="10760" max="10760" width="12.85546875" style="179" customWidth="1"/>
    <col min="10761" max="10761" width="14.7109375" style="179" customWidth="1"/>
    <col min="10762" max="10762" width="9.7109375" style="179" customWidth="1"/>
    <col min="10763" max="10763" width="13.28515625" style="179" customWidth="1"/>
    <col min="10764" max="10764" width="9.7109375" style="179" customWidth="1"/>
    <col min="10765" max="10765" width="14.7109375" style="179" customWidth="1"/>
    <col min="10766" max="10766" width="9.7109375" style="179" customWidth="1"/>
    <col min="10767" max="10767" width="1.7109375" style="179" customWidth="1"/>
    <col min="10768" max="11008" width="9.42578125" style="179"/>
    <col min="11009" max="11009" width="1.7109375" style="179" customWidth="1"/>
    <col min="11010" max="11013" width="12.7109375" style="179" customWidth="1"/>
    <col min="11014" max="11015" width="14.7109375" style="179" customWidth="1"/>
    <col min="11016" max="11016" width="12.85546875" style="179" customWidth="1"/>
    <col min="11017" max="11017" width="14.7109375" style="179" customWidth="1"/>
    <col min="11018" max="11018" width="9.7109375" style="179" customWidth="1"/>
    <col min="11019" max="11019" width="13.28515625" style="179" customWidth="1"/>
    <col min="11020" max="11020" width="9.7109375" style="179" customWidth="1"/>
    <col min="11021" max="11021" width="14.7109375" style="179" customWidth="1"/>
    <col min="11022" max="11022" width="9.7109375" style="179" customWidth="1"/>
    <col min="11023" max="11023" width="1.7109375" style="179" customWidth="1"/>
    <col min="11024" max="11264" width="9.42578125" style="179"/>
    <col min="11265" max="11265" width="1.7109375" style="179" customWidth="1"/>
    <col min="11266" max="11269" width="12.7109375" style="179" customWidth="1"/>
    <col min="11270" max="11271" width="14.7109375" style="179" customWidth="1"/>
    <col min="11272" max="11272" width="12.85546875" style="179" customWidth="1"/>
    <col min="11273" max="11273" width="14.7109375" style="179" customWidth="1"/>
    <col min="11274" max="11274" width="9.7109375" style="179" customWidth="1"/>
    <col min="11275" max="11275" width="13.28515625" style="179" customWidth="1"/>
    <col min="11276" max="11276" width="9.7109375" style="179" customWidth="1"/>
    <col min="11277" max="11277" width="14.7109375" style="179" customWidth="1"/>
    <col min="11278" max="11278" width="9.7109375" style="179" customWidth="1"/>
    <col min="11279" max="11279" width="1.7109375" style="179" customWidth="1"/>
    <col min="11280" max="11520" width="9.42578125" style="179"/>
    <col min="11521" max="11521" width="1.7109375" style="179" customWidth="1"/>
    <col min="11522" max="11525" width="12.7109375" style="179" customWidth="1"/>
    <col min="11526" max="11527" width="14.7109375" style="179" customWidth="1"/>
    <col min="11528" max="11528" width="12.85546875" style="179" customWidth="1"/>
    <col min="11529" max="11529" width="14.7109375" style="179" customWidth="1"/>
    <col min="11530" max="11530" width="9.7109375" style="179" customWidth="1"/>
    <col min="11531" max="11531" width="13.28515625" style="179" customWidth="1"/>
    <col min="11532" max="11532" width="9.7109375" style="179" customWidth="1"/>
    <col min="11533" max="11533" width="14.7109375" style="179" customWidth="1"/>
    <col min="11534" max="11534" width="9.7109375" style="179" customWidth="1"/>
    <col min="11535" max="11535" width="1.7109375" style="179" customWidth="1"/>
    <col min="11536" max="11776" width="9.42578125" style="179"/>
    <col min="11777" max="11777" width="1.7109375" style="179" customWidth="1"/>
    <col min="11778" max="11781" width="12.7109375" style="179" customWidth="1"/>
    <col min="11782" max="11783" width="14.7109375" style="179" customWidth="1"/>
    <col min="11784" max="11784" width="12.85546875" style="179" customWidth="1"/>
    <col min="11785" max="11785" width="14.7109375" style="179" customWidth="1"/>
    <col min="11786" max="11786" width="9.7109375" style="179" customWidth="1"/>
    <col min="11787" max="11787" width="13.28515625" style="179" customWidth="1"/>
    <col min="11788" max="11788" width="9.7109375" style="179" customWidth="1"/>
    <col min="11789" max="11789" width="14.7109375" style="179" customWidth="1"/>
    <col min="11790" max="11790" width="9.7109375" style="179" customWidth="1"/>
    <col min="11791" max="11791" width="1.7109375" style="179" customWidth="1"/>
    <col min="11792" max="12032" width="9.42578125" style="179"/>
    <col min="12033" max="12033" width="1.7109375" style="179" customWidth="1"/>
    <col min="12034" max="12037" width="12.7109375" style="179" customWidth="1"/>
    <col min="12038" max="12039" width="14.7109375" style="179" customWidth="1"/>
    <col min="12040" max="12040" width="12.85546875" style="179" customWidth="1"/>
    <col min="12041" max="12041" width="14.7109375" style="179" customWidth="1"/>
    <col min="12042" max="12042" width="9.7109375" style="179" customWidth="1"/>
    <col min="12043" max="12043" width="13.28515625" style="179" customWidth="1"/>
    <col min="12044" max="12044" width="9.7109375" style="179" customWidth="1"/>
    <col min="12045" max="12045" width="14.7109375" style="179" customWidth="1"/>
    <col min="12046" max="12046" width="9.7109375" style="179" customWidth="1"/>
    <col min="12047" max="12047" width="1.7109375" style="179" customWidth="1"/>
    <col min="12048" max="12288" width="9.42578125" style="179"/>
    <col min="12289" max="12289" width="1.7109375" style="179" customWidth="1"/>
    <col min="12290" max="12293" width="12.7109375" style="179" customWidth="1"/>
    <col min="12294" max="12295" width="14.7109375" style="179" customWidth="1"/>
    <col min="12296" max="12296" width="12.85546875" style="179" customWidth="1"/>
    <col min="12297" max="12297" width="14.7109375" style="179" customWidth="1"/>
    <col min="12298" max="12298" width="9.7109375" style="179" customWidth="1"/>
    <col min="12299" max="12299" width="13.28515625" style="179" customWidth="1"/>
    <col min="12300" max="12300" width="9.7109375" style="179" customWidth="1"/>
    <col min="12301" max="12301" width="14.7109375" style="179" customWidth="1"/>
    <col min="12302" max="12302" width="9.7109375" style="179" customWidth="1"/>
    <col min="12303" max="12303" width="1.7109375" style="179" customWidth="1"/>
    <col min="12304" max="12544" width="9.42578125" style="179"/>
    <col min="12545" max="12545" width="1.7109375" style="179" customWidth="1"/>
    <col min="12546" max="12549" width="12.7109375" style="179" customWidth="1"/>
    <col min="12550" max="12551" width="14.7109375" style="179" customWidth="1"/>
    <col min="12552" max="12552" width="12.85546875" style="179" customWidth="1"/>
    <col min="12553" max="12553" width="14.7109375" style="179" customWidth="1"/>
    <col min="12554" max="12554" width="9.7109375" style="179" customWidth="1"/>
    <col min="12555" max="12555" width="13.28515625" style="179" customWidth="1"/>
    <col min="12556" max="12556" width="9.7109375" style="179" customWidth="1"/>
    <col min="12557" max="12557" width="14.7109375" style="179" customWidth="1"/>
    <col min="12558" max="12558" width="9.7109375" style="179" customWidth="1"/>
    <col min="12559" max="12559" width="1.7109375" style="179" customWidth="1"/>
    <col min="12560" max="12800" width="9.42578125" style="179"/>
    <col min="12801" max="12801" width="1.7109375" style="179" customWidth="1"/>
    <col min="12802" max="12805" width="12.7109375" style="179" customWidth="1"/>
    <col min="12806" max="12807" width="14.7109375" style="179" customWidth="1"/>
    <col min="12808" max="12808" width="12.85546875" style="179" customWidth="1"/>
    <col min="12809" max="12809" width="14.7109375" style="179" customWidth="1"/>
    <col min="12810" max="12810" width="9.7109375" style="179" customWidth="1"/>
    <col min="12811" max="12811" width="13.28515625" style="179" customWidth="1"/>
    <col min="12812" max="12812" width="9.7109375" style="179" customWidth="1"/>
    <col min="12813" max="12813" width="14.7109375" style="179" customWidth="1"/>
    <col min="12814" max="12814" width="9.7109375" style="179" customWidth="1"/>
    <col min="12815" max="12815" width="1.7109375" style="179" customWidth="1"/>
    <col min="12816" max="13056" width="9.42578125" style="179"/>
    <col min="13057" max="13057" width="1.7109375" style="179" customWidth="1"/>
    <col min="13058" max="13061" width="12.7109375" style="179" customWidth="1"/>
    <col min="13062" max="13063" width="14.7109375" style="179" customWidth="1"/>
    <col min="13064" max="13064" width="12.85546875" style="179" customWidth="1"/>
    <col min="13065" max="13065" width="14.7109375" style="179" customWidth="1"/>
    <col min="13066" max="13066" width="9.7109375" style="179" customWidth="1"/>
    <col min="13067" max="13067" width="13.28515625" style="179" customWidth="1"/>
    <col min="13068" max="13068" width="9.7109375" style="179" customWidth="1"/>
    <col min="13069" max="13069" width="14.7109375" style="179" customWidth="1"/>
    <col min="13070" max="13070" width="9.7109375" style="179" customWidth="1"/>
    <col min="13071" max="13071" width="1.7109375" style="179" customWidth="1"/>
    <col min="13072" max="13312" width="9.42578125" style="179"/>
    <col min="13313" max="13313" width="1.7109375" style="179" customWidth="1"/>
    <col min="13314" max="13317" width="12.7109375" style="179" customWidth="1"/>
    <col min="13318" max="13319" width="14.7109375" style="179" customWidth="1"/>
    <col min="13320" max="13320" width="12.85546875" style="179" customWidth="1"/>
    <col min="13321" max="13321" width="14.7109375" style="179" customWidth="1"/>
    <col min="13322" max="13322" width="9.7109375" style="179" customWidth="1"/>
    <col min="13323" max="13323" width="13.28515625" style="179" customWidth="1"/>
    <col min="13324" max="13324" width="9.7109375" style="179" customWidth="1"/>
    <col min="13325" max="13325" width="14.7109375" style="179" customWidth="1"/>
    <col min="13326" max="13326" width="9.7109375" style="179" customWidth="1"/>
    <col min="13327" max="13327" width="1.7109375" style="179" customWidth="1"/>
    <col min="13328" max="13568" width="9.42578125" style="179"/>
    <col min="13569" max="13569" width="1.7109375" style="179" customWidth="1"/>
    <col min="13570" max="13573" width="12.7109375" style="179" customWidth="1"/>
    <col min="13574" max="13575" width="14.7109375" style="179" customWidth="1"/>
    <col min="13576" max="13576" width="12.85546875" style="179" customWidth="1"/>
    <col min="13577" max="13577" width="14.7109375" style="179" customWidth="1"/>
    <col min="13578" max="13578" width="9.7109375" style="179" customWidth="1"/>
    <col min="13579" max="13579" width="13.28515625" style="179" customWidth="1"/>
    <col min="13580" max="13580" width="9.7109375" style="179" customWidth="1"/>
    <col min="13581" max="13581" width="14.7109375" style="179" customWidth="1"/>
    <col min="13582" max="13582" width="9.7109375" style="179" customWidth="1"/>
    <col min="13583" max="13583" width="1.7109375" style="179" customWidth="1"/>
    <col min="13584" max="13824" width="9.42578125" style="179"/>
    <col min="13825" max="13825" width="1.7109375" style="179" customWidth="1"/>
    <col min="13826" max="13829" width="12.7109375" style="179" customWidth="1"/>
    <col min="13830" max="13831" width="14.7109375" style="179" customWidth="1"/>
    <col min="13832" max="13832" width="12.85546875" style="179" customWidth="1"/>
    <col min="13833" max="13833" width="14.7109375" style="179" customWidth="1"/>
    <col min="13834" max="13834" width="9.7109375" style="179" customWidth="1"/>
    <col min="13835" max="13835" width="13.28515625" style="179" customWidth="1"/>
    <col min="13836" max="13836" width="9.7109375" style="179" customWidth="1"/>
    <col min="13837" max="13837" width="14.7109375" style="179" customWidth="1"/>
    <col min="13838" max="13838" width="9.7109375" style="179" customWidth="1"/>
    <col min="13839" max="13839" width="1.7109375" style="179" customWidth="1"/>
    <col min="13840" max="14080" width="9.42578125" style="179"/>
    <col min="14081" max="14081" width="1.7109375" style="179" customWidth="1"/>
    <col min="14082" max="14085" width="12.7109375" style="179" customWidth="1"/>
    <col min="14086" max="14087" width="14.7109375" style="179" customWidth="1"/>
    <col min="14088" max="14088" width="12.85546875" style="179" customWidth="1"/>
    <col min="14089" max="14089" width="14.7109375" style="179" customWidth="1"/>
    <col min="14090" max="14090" width="9.7109375" style="179" customWidth="1"/>
    <col min="14091" max="14091" width="13.28515625" style="179" customWidth="1"/>
    <col min="14092" max="14092" width="9.7109375" style="179" customWidth="1"/>
    <col min="14093" max="14093" width="14.7109375" style="179" customWidth="1"/>
    <col min="14094" max="14094" width="9.7109375" style="179" customWidth="1"/>
    <col min="14095" max="14095" width="1.7109375" style="179" customWidth="1"/>
    <col min="14096" max="14336" width="9.42578125" style="179"/>
    <col min="14337" max="14337" width="1.7109375" style="179" customWidth="1"/>
    <col min="14338" max="14341" width="12.7109375" style="179" customWidth="1"/>
    <col min="14342" max="14343" width="14.7109375" style="179" customWidth="1"/>
    <col min="14344" max="14344" width="12.85546875" style="179" customWidth="1"/>
    <col min="14345" max="14345" width="14.7109375" style="179" customWidth="1"/>
    <col min="14346" max="14346" width="9.7109375" style="179" customWidth="1"/>
    <col min="14347" max="14347" width="13.28515625" style="179" customWidth="1"/>
    <col min="14348" max="14348" width="9.7109375" style="179" customWidth="1"/>
    <col min="14349" max="14349" width="14.7109375" style="179" customWidth="1"/>
    <col min="14350" max="14350" width="9.7109375" style="179" customWidth="1"/>
    <col min="14351" max="14351" width="1.7109375" style="179" customWidth="1"/>
    <col min="14352" max="14592" width="9.42578125" style="179"/>
    <col min="14593" max="14593" width="1.7109375" style="179" customWidth="1"/>
    <col min="14594" max="14597" width="12.7109375" style="179" customWidth="1"/>
    <col min="14598" max="14599" width="14.7109375" style="179" customWidth="1"/>
    <col min="14600" max="14600" width="12.85546875" style="179" customWidth="1"/>
    <col min="14601" max="14601" width="14.7109375" style="179" customWidth="1"/>
    <col min="14602" max="14602" width="9.7109375" style="179" customWidth="1"/>
    <col min="14603" max="14603" width="13.28515625" style="179" customWidth="1"/>
    <col min="14604" max="14604" width="9.7109375" style="179" customWidth="1"/>
    <col min="14605" max="14605" width="14.7109375" style="179" customWidth="1"/>
    <col min="14606" max="14606" width="9.7109375" style="179" customWidth="1"/>
    <col min="14607" max="14607" width="1.7109375" style="179" customWidth="1"/>
    <col min="14608" max="14848" width="9.42578125" style="179"/>
    <col min="14849" max="14849" width="1.7109375" style="179" customWidth="1"/>
    <col min="14850" max="14853" width="12.7109375" style="179" customWidth="1"/>
    <col min="14854" max="14855" width="14.7109375" style="179" customWidth="1"/>
    <col min="14856" max="14856" width="12.85546875" style="179" customWidth="1"/>
    <col min="14857" max="14857" width="14.7109375" style="179" customWidth="1"/>
    <col min="14858" max="14858" width="9.7109375" style="179" customWidth="1"/>
    <col min="14859" max="14859" width="13.28515625" style="179" customWidth="1"/>
    <col min="14860" max="14860" width="9.7109375" style="179" customWidth="1"/>
    <col min="14861" max="14861" width="14.7109375" style="179" customWidth="1"/>
    <col min="14862" max="14862" width="9.7109375" style="179" customWidth="1"/>
    <col min="14863" max="14863" width="1.7109375" style="179" customWidth="1"/>
    <col min="14864" max="15104" width="9.42578125" style="179"/>
    <col min="15105" max="15105" width="1.7109375" style="179" customWidth="1"/>
    <col min="15106" max="15109" width="12.7109375" style="179" customWidth="1"/>
    <col min="15110" max="15111" width="14.7109375" style="179" customWidth="1"/>
    <col min="15112" max="15112" width="12.85546875" style="179" customWidth="1"/>
    <col min="15113" max="15113" width="14.7109375" style="179" customWidth="1"/>
    <col min="15114" max="15114" width="9.7109375" style="179" customWidth="1"/>
    <col min="15115" max="15115" width="13.28515625" style="179" customWidth="1"/>
    <col min="15116" max="15116" width="9.7109375" style="179" customWidth="1"/>
    <col min="15117" max="15117" width="14.7109375" style="179" customWidth="1"/>
    <col min="15118" max="15118" width="9.7109375" style="179" customWidth="1"/>
    <col min="15119" max="15119" width="1.7109375" style="179" customWidth="1"/>
    <col min="15120" max="15360" width="9.42578125" style="179"/>
    <col min="15361" max="15361" width="1.7109375" style="179" customWidth="1"/>
    <col min="15362" max="15365" width="12.7109375" style="179" customWidth="1"/>
    <col min="15366" max="15367" width="14.7109375" style="179" customWidth="1"/>
    <col min="15368" max="15368" width="12.85546875" style="179" customWidth="1"/>
    <col min="15369" max="15369" width="14.7109375" style="179" customWidth="1"/>
    <col min="15370" max="15370" width="9.7109375" style="179" customWidth="1"/>
    <col min="15371" max="15371" width="13.28515625" style="179" customWidth="1"/>
    <col min="15372" max="15372" width="9.7109375" style="179" customWidth="1"/>
    <col min="15373" max="15373" width="14.7109375" style="179" customWidth="1"/>
    <col min="15374" max="15374" width="9.7109375" style="179" customWidth="1"/>
    <col min="15375" max="15375" width="1.7109375" style="179" customWidth="1"/>
    <col min="15376" max="15616" width="9.42578125" style="179"/>
    <col min="15617" max="15617" width="1.7109375" style="179" customWidth="1"/>
    <col min="15618" max="15621" width="12.7109375" style="179" customWidth="1"/>
    <col min="15622" max="15623" width="14.7109375" style="179" customWidth="1"/>
    <col min="15624" max="15624" width="12.85546875" style="179" customWidth="1"/>
    <col min="15625" max="15625" width="14.7109375" style="179" customWidth="1"/>
    <col min="15626" max="15626" width="9.7109375" style="179" customWidth="1"/>
    <col min="15627" max="15627" width="13.28515625" style="179" customWidth="1"/>
    <col min="15628" max="15628" width="9.7109375" style="179" customWidth="1"/>
    <col min="15629" max="15629" width="14.7109375" style="179" customWidth="1"/>
    <col min="15630" max="15630" width="9.7109375" style="179" customWidth="1"/>
    <col min="15631" max="15631" width="1.7109375" style="179" customWidth="1"/>
    <col min="15632" max="15872" width="9.42578125" style="179"/>
    <col min="15873" max="15873" width="1.7109375" style="179" customWidth="1"/>
    <col min="15874" max="15877" width="12.7109375" style="179" customWidth="1"/>
    <col min="15878" max="15879" width="14.7109375" style="179" customWidth="1"/>
    <col min="15880" max="15880" width="12.85546875" style="179" customWidth="1"/>
    <col min="15881" max="15881" width="14.7109375" style="179" customWidth="1"/>
    <col min="15882" max="15882" width="9.7109375" style="179" customWidth="1"/>
    <col min="15883" max="15883" width="13.28515625" style="179" customWidth="1"/>
    <col min="15884" max="15884" width="9.7109375" style="179" customWidth="1"/>
    <col min="15885" max="15885" width="14.7109375" style="179" customWidth="1"/>
    <col min="15886" max="15886" width="9.7109375" style="179" customWidth="1"/>
    <col min="15887" max="15887" width="1.7109375" style="179" customWidth="1"/>
    <col min="15888" max="16128" width="9.42578125" style="179"/>
    <col min="16129" max="16129" width="1.7109375" style="179" customWidth="1"/>
    <col min="16130" max="16133" width="12.7109375" style="179" customWidth="1"/>
    <col min="16134" max="16135" width="14.7109375" style="179" customWidth="1"/>
    <col min="16136" max="16136" width="12.85546875" style="179" customWidth="1"/>
    <col min="16137" max="16137" width="14.7109375" style="179" customWidth="1"/>
    <col min="16138" max="16138" width="9.7109375" style="179" customWidth="1"/>
    <col min="16139" max="16139" width="13.28515625" style="179" customWidth="1"/>
    <col min="16140" max="16140" width="9.7109375" style="179" customWidth="1"/>
    <col min="16141" max="16141" width="14.7109375" style="179" customWidth="1"/>
    <col min="16142" max="16142" width="9.7109375" style="179" customWidth="1"/>
    <col min="16143" max="16143" width="1.7109375" style="179" customWidth="1"/>
    <col min="16144" max="16384" width="9.42578125" style="179"/>
  </cols>
  <sheetData>
    <row r="1" spans="1:15" ht="9.9499999999999993" customHeight="1" x14ac:dyDescent="0.2">
      <c r="A1" s="176"/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8"/>
    </row>
    <row r="2" spans="1:15" ht="23.45" customHeight="1" x14ac:dyDescent="0.35">
      <c r="A2" s="180"/>
      <c r="B2" s="334" t="s">
        <v>17</v>
      </c>
      <c r="C2" s="336" t="s">
        <v>127</v>
      </c>
      <c r="D2" s="336"/>
      <c r="E2" s="336"/>
      <c r="F2" s="338" t="s">
        <v>26</v>
      </c>
      <c r="G2" s="338"/>
      <c r="H2" s="338"/>
      <c r="I2" s="338"/>
      <c r="J2" s="339" t="s">
        <v>14</v>
      </c>
      <c r="K2" s="339"/>
      <c r="L2" s="339"/>
      <c r="M2" s="341" t="s">
        <v>126</v>
      </c>
      <c r="N2" s="342"/>
      <c r="O2" s="180" t="s">
        <v>13</v>
      </c>
    </row>
    <row r="3" spans="1:15" s="182" customFormat="1" ht="12.95" customHeight="1" x14ac:dyDescent="0.2">
      <c r="A3" s="181"/>
      <c r="B3" s="335"/>
      <c r="C3" s="337"/>
      <c r="D3" s="337"/>
      <c r="E3" s="337"/>
      <c r="F3" s="345"/>
      <c r="G3" s="345"/>
      <c r="H3" s="345"/>
      <c r="I3" s="345"/>
      <c r="J3" s="340"/>
      <c r="K3" s="340"/>
      <c r="L3" s="340"/>
      <c r="M3" s="343"/>
      <c r="N3" s="344"/>
      <c r="O3" s="181"/>
    </row>
    <row r="4" spans="1:15" s="182" customFormat="1" ht="30.6" customHeight="1" x14ac:dyDescent="0.35">
      <c r="A4" s="181"/>
      <c r="B4" s="183"/>
      <c r="C4" s="184" t="s">
        <v>42</v>
      </c>
      <c r="D4" s="184" t="s">
        <v>43</v>
      </c>
      <c r="E4" s="183"/>
      <c r="F4" s="345"/>
      <c r="G4" s="345"/>
      <c r="H4" s="345"/>
      <c r="I4" s="345"/>
      <c r="J4" s="185"/>
      <c r="K4" s="185"/>
      <c r="L4" s="185"/>
      <c r="M4" s="186"/>
      <c r="N4" s="186"/>
      <c r="O4" s="181"/>
    </row>
    <row r="5" spans="1:15" ht="30.75" customHeight="1" x14ac:dyDescent="0.2">
      <c r="A5" s="180"/>
      <c r="B5" s="187" t="s">
        <v>44</v>
      </c>
      <c r="C5" s="288">
        <v>42537</v>
      </c>
      <c r="D5" s="188">
        <v>42542</v>
      </c>
      <c r="E5" s="330" t="s">
        <v>36</v>
      </c>
      <c r="F5" s="330"/>
      <c r="G5" s="331" t="str">
        <f>'Groundwater Profile Log'!G5</f>
        <v>481APS05</v>
      </c>
      <c r="H5" s="331"/>
      <c r="I5" s="189"/>
      <c r="J5" s="183"/>
      <c r="K5" s="190" t="s">
        <v>22</v>
      </c>
      <c r="L5" s="331" t="str">
        <f>'Groundwater Profile Log'!L5</f>
        <v>Gas Drive</v>
      </c>
      <c r="M5" s="332"/>
      <c r="N5" s="183"/>
      <c r="O5" s="180"/>
    </row>
    <row r="6" spans="1:15" ht="23.1" customHeight="1" x14ac:dyDescent="0.2">
      <c r="A6" s="180"/>
      <c r="B6" s="190" t="s">
        <v>16</v>
      </c>
      <c r="C6" s="333" t="str">
        <f>'Groundwater Profile Log'!C6:D6</f>
        <v>Marietta, GA</v>
      </c>
      <c r="D6" s="333"/>
      <c r="E6" s="191"/>
      <c r="F6" s="192" t="s">
        <v>53</v>
      </c>
      <c r="G6" s="320" t="str">
        <f>'Groundwater Profile Log'!G6</f>
        <v>ZCRQT7055</v>
      </c>
      <c r="H6" s="320"/>
      <c r="I6" s="191"/>
      <c r="J6" s="183"/>
      <c r="K6" s="190" t="s">
        <v>33</v>
      </c>
      <c r="L6" s="319">
        <v>37.619999999999997</v>
      </c>
      <c r="M6" s="319"/>
      <c r="N6" s="183"/>
      <c r="O6" s="180"/>
    </row>
    <row r="7" spans="1:15" s="182" customFormat="1" ht="23.1" customHeight="1" x14ac:dyDescent="0.3">
      <c r="A7" s="181"/>
      <c r="B7" s="192" t="s">
        <v>54</v>
      </c>
      <c r="C7" s="318">
        <f>'Groundwater Profile Log'!C7</f>
        <v>206201008</v>
      </c>
      <c r="D7" s="318"/>
      <c r="E7" s="191"/>
      <c r="F7" s="190" t="s">
        <v>20</v>
      </c>
      <c r="G7" s="318" t="str">
        <f>'Groundwater Profile Log'!G7</f>
        <v>Cascade</v>
      </c>
      <c r="H7" s="318"/>
      <c r="I7" s="191"/>
      <c r="J7" s="193"/>
      <c r="K7" s="194" t="s">
        <v>37</v>
      </c>
      <c r="L7" s="319">
        <v>70.41</v>
      </c>
      <c r="M7" s="319"/>
      <c r="N7" s="195"/>
      <c r="O7" s="196"/>
    </row>
    <row r="8" spans="1:15" s="182" customFormat="1" ht="23.1" customHeight="1" x14ac:dyDescent="0.3">
      <c r="A8" s="181"/>
      <c r="B8" s="190" t="s">
        <v>19</v>
      </c>
      <c r="C8" s="318" t="str">
        <f>'Groundwater Profile Log'!C8</f>
        <v>DB</v>
      </c>
      <c r="D8" s="320"/>
      <c r="E8" s="191"/>
      <c r="F8" s="190" t="s">
        <v>38</v>
      </c>
      <c r="G8" s="321" t="s">
        <v>125</v>
      </c>
      <c r="H8" s="322"/>
      <c r="I8" s="191"/>
      <c r="J8" s="183"/>
      <c r="K8" s="194" t="s">
        <v>23</v>
      </c>
      <c r="L8" s="320">
        <v>60</v>
      </c>
      <c r="M8" s="320"/>
      <c r="N8" s="183"/>
      <c r="O8" s="181"/>
    </row>
    <row r="9" spans="1:15" ht="12" thickBot="1" x14ac:dyDescent="0.25">
      <c r="A9" s="180"/>
      <c r="B9" s="197"/>
      <c r="C9" s="198"/>
      <c r="D9" s="198"/>
      <c r="E9" s="198"/>
      <c r="F9" s="198"/>
      <c r="G9" s="198"/>
      <c r="H9" s="198"/>
      <c r="I9" s="198"/>
      <c r="J9" s="198"/>
      <c r="K9" s="198"/>
      <c r="L9" s="198"/>
      <c r="M9" s="198"/>
      <c r="N9" s="199"/>
      <c r="O9" s="180"/>
    </row>
    <row r="10" spans="1:15" ht="29.25" customHeight="1" x14ac:dyDescent="0.3">
      <c r="A10" s="180"/>
      <c r="B10" s="323" t="s">
        <v>10</v>
      </c>
      <c r="C10" s="324"/>
      <c r="D10" s="324"/>
      <c r="E10" s="324"/>
      <c r="F10" s="324"/>
      <c r="G10" s="324"/>
      <c r="H10" s="324"/>
      <c r="I10" s="324"/>
      <c r="J10" s="324"/>
      <c r="K10" s="324"/>
      <c r="L10" s="324"/>
      <c r="M10" s="324"/>
      <c r="N10" s="325"/>
      <c r="O10" s="180"/>
    </row>
    <row r="11" spans="1:15" s="207" customFormat="1" ht="26.45" customHeight="1" x14ac:dyDescent="0.2">
      <c r="A11" s="200"/>
      <c r="B11" s="201" t="s">
        <v>31</v>
      </c>
      <c r="C11" s="202" t="s">
        <v>35</v>
      </c>
      <c r="D11" s="202" t="s">
        <v>15</v>
      </c>
      <c r="E11" s="203" t="s">
        <v>29</v>
      </c>
      <c r="F11" s="204" t="s">
        <v>2</v>
      </c>
      <c r="G11" s="204" t="s">
        <v>3</v>
      </c>
      <c r="H11" s="205" t="s">
        <v>0</v>
      </c>
      <c r="I11" s="205" t="s">
        <v>4</v>
      </c>
      <c r="J11" s="326" t="s">
        <v>1</v>
      </c>
      <c r="K11" s="327"/>
      <c r="L11" s="327"/>
      <c r="M11" s="327"/>
      <c r="N11" s="328"/>
      <c r="O11" s="206"/>
    </row>
    <row r="12" spans="1:15" ht="12.95" customHeight="1" x14ac:dyDescent="0.2">
      <c r="A12" s="180"/>
      <c r="B12" s="208" t="s">
        <v>28</v>
      </c>
      <c r="C12" s="209"/>
      <c r="D12" s="208" t="s">
        <v>8</v>
      </c>
      <c r="E12" s="208" t="s">
        <v>28</v>
      </c>
      <c r="F12" s="210" t="s">
        <v>6</v>
      </c>
      <c r="G12" s="211" t="s">
        <v>7</v>
      </c>
      <c r="H12" s="212"/>
      <c r="I12" s="213" t="s">
        <v>5</v>
      </c>
      <c r="J12" s="214"/>
      <c r="K12" s="214"/>
      <c r="L12" s="214"/>
      <c r="M12" s="215"/>
      <c r="N12" s="216"/>
      <c r="O12" s="217"/>
    </row>
    <row r="13" spans="1:15" s="226" customFormat="1" ht="8.25" x14ac:dyDescent="0.15">
      <c r="A13" s="218"/>
      <c r="B13" s="329"/>
      <c r="C13" s="329"/>
      <c r="D13" s="219"/>
      <c r="E13" s="219"/>
      <c r="F13" s="220"/>
      <c r="G13" s="220"/>
      <c r="H13" s="221"/>
      <c r="I13" s="222"/>
      <c r="J13" s="223"/>
      <c r="K13" s="223"/>
      <c r="L13" s="224"/>
      <c r="M13" s="223"/>
      <c r="N13" s="223"/>
      <c r="O13" s="225"/>
    </row>
    <row r="14" spans="1:15" s="232" customFormat="1" ht="43.9" customHeight="1" x14ac:dyDescent="0.2">
      <c r="A14" s="180"/>
      <c r="B14" s="227">
        <f ca="1">IF('Sample 1'!$B$50=0,"",-ABS('Sample 1'!$D$14))</f>
        <v>-52.5</v>
      </c>
      <c r="C14" s="228" t="str">
        <f ca="1">IF( 'Sample 1'!$B$50=0,"",CELL("contents",OFFSET( 'Sample 1'!$B$1,( 'Sample 1'!$B$50-1),4)))</f>
        <v>06/17/2020:11:55:35</v>
      </c>
      <c r="D14" s="229">
        <f ca="1">IF( 'Sample 1'!$B$50=0,"",CELL("contents",OFFSET( 'Sample 1'!$B$1,( 'Sample 1'!$B$50-1),5)))</f>
        <v>720</v>
      </c>
      <c r="E14" s="230" t="s">
        <v>125</v>
      </c>
      <c r="F14" s="229">
        <f ca="1">IF( 'Sample 1'!$B$50=0,"",CELL("contents",OFFSET( 'Sample 1'!$B$1,( 'Sample 1'!$B$50-1),6)))</f>
        <v>61</v>
      </c>
      <c r="G14" s="230">
        <f ca="1">IF( 'Sample 1'!$B$50=0,"",CELL("contents",OFFSET( 'Sample 1'!$B$1,( 'Sample 1'!$B$50-1),8)))</f>
        <v>3.25</v>
      </c>
      <c r="H14" s="230">
        <f ca="1">IF( 'Sample 1'!$B$50=0,"",CELL("contents",OFFSET( 'Sample 1'!$B$1,( 'Sample 1'!$B$50-1),10)))</f>
        <v>5.57</v>
      </c>
      <c r="I14" s="231">
        <f ca="1">IF( 'Sample 1'!$B$50=0,"",CELL("contents",OFFSET( 'Sample 1'!$B$1,( 'Sample 1'!$B$50-1),12)))</f>
        <v>80</v>
      </c>
      <c r="J14" s="314" t="str">
        <f ca="1">IF('Sample 1'!$B$50=0,"",IF(CELL("contents",OFFSET('Sample 1'!$B$1,('Sample 1'!$B$50-1),18))="","",CELL("contents",OFFSET('Sample 1'!$B$1,('Sample 1'!$B$50-1),18))))</f>
        <v>Pulled @ 720 mL @ client's request.</v>
      </c>
      <c r="K14" s="315" t="s">
        <v>68</v>
      </c>
      <c r="L14" s="315" t="s">
        <v>68</v>
      </c>
      <c r="M14" s="315" t="s">
        <v>68</v>
      </c>
      <c r="N14" s="316" t="s">
        <v>68</v>
      </c>
      <c r="O14" s="217"/>
    </row>
    <row r="15" spans="1:15" s="232" customFormat="1" ht="43.9" customHeight="1" x14ac:dyDescent="0.2">
      <c r="A15" s="180"/>
      <c r="B15" s="227">
        <f ca="1">IF('Sample 2'!$B$50=0,"",-ABS('Sample 2'!$D$14))</f>
        <v>-59.4</v>
      </c>
      <c r="C15" s="228" t="str">
        <f ca="1">IF( 'Sample 2'!$B$50=0,"",CELL("contents",OFFSET( 'Sample 2'!$B$1,( 'Sample 2'!$B$50-1),4)))</f>
        <v>06/17/2020:13:50:37</v>
      </c>
      <c r="D15" s="229">
        <f ca="1">IF( 'Sample 2'!$B$50=0,"",CELL("contents",OFFSET( 'Sample 2'!$B$1,( 'Sample 2'!$B$50-1),5)))</f>
        <v>670</v>
      </c>
      <c r="E15" s="230" t="s">
        <v>125</v>
      </c>
      <c r="F15" s="229">
        <f ca="1">IF( 'Sample 2'!$B$50=0,"",CELL("contents",OFFSET( 'Sample 2'!$B$1,( 'Sample 2'!$B$50-1),6)))</f>
        <v>95</v>
      </c>
      <c r="G15" s="230">
        <f ca="1">IF( 'Sample 2'!$B$50=0,"",CELL("contents",OFFSET( 'Sample 2'!$B$1,( 'Sample 2'!$B$50-1),8)))</f>
        <v>1.57</v>
      </c>
      <c r="H15" s="230">
        <f ca="1">IF( 'Sample 2'!$B$50=0,"",CELL("contents",OFFSET( 'Sample 2'!$B$1,( 'Sample 2'!$B$50-1),10)))</f>
        <v>5.03</v>
      </c>
      <c r="I15" s="231">
        <f ca="1">IF( 'Sample 2'!$B$50=0,"",CELL("contents",OFFSET( 'Sample 2'!$B$1,( 'Sample 2'!$B$50-1),12)))</f>
        <v>103</v>
      </c>
      <c r="J15" s="314">
        <f ca="1">IF('Sample 2'!$B$50=0,"",IF(CELL("contents",OFFSET('Sample 2'!$B$1,('Sample 2'!$B$50-1),18))="","",CELL("contents",OFFSET('Sample 2'!$B$1,('Sample 2'!$B$50-1),18))))</f>
        <v>0</v>
      </c>
      <c r="K15" s="315" t="s">
        <v>68</v>
      </c>
      <c r="L15" s="315" t="s">
        <v>68</v>
      </c>
      <c r="M15" s="315" t="s">
        <v>68</v>
      </c>
      <c r="N15" s="316" t="s">
        <v>68</v>
      </c>
      <c r="O15" s="217"/>
    </row>
    <row r="16" spans="1:15" s="232" customFormat="1" ht="43.9" customHeight="1" x14ac:dyDescent="0.2">
      <c r="A16" s="180"/>
      <c r="B16" s="227" t="str">
        <f ca="1">IF( 'Sample 3'!$B$50=0,"",-ABS( 'Sample 3'!$D$14))</f>
        <v/>
      </c>
      <c r="C16" s="228" t="str">
        <f ca="1">IF( 'Sample 3'!$B$50=0,"",CELL("contents",OFFSET( 'Sample 3'!$B$1,( 'Sample 3'!$B$50-1),4)))</f>
        <v/>
      </c>
      <c r="D16" s="229" t="str">
        <f ca="1">IF( 'Sample 3'!$B$50=0,"",CELL("contents",OFFSET( 'Sample 3'!$B$1,( 'Sample 3'!$B$50-1),5)))</f>
        <v/>
      </c>
      <c r="E16" s="230" t="str">
        <f ca="1">IF( 'Sample 3'!$B$50=0,"", 'Sample 3'!$E$14)</f>
        <v/>
      </c>
      <c r="F16" s="229" t="str">
        <f ca="1">IF( 'Sample 3'!$B$50=0,"",CELL("contents",OFFSET( 'Sample 3'!$B$1,( 'Sample 3'!$B$50-1),6)))</f>
        <v/>
      </c>
      <c r="G16" s="230" t="str">
        <f ca="1">IF( 'Sample 3'!$B$50=0,"",CELL("contents",OFFSET( 'Sample 3'!$B$1,( 'Sample 3'!$B$50-1),8)))</f>
        <v/>
      </c>
      <c r="H16" s="230" t="str">
        <f ca="1">IF( 'Sample 3'!$B$50=0,"",CELL("contents",OFFSET( 'Sample 3'!$B$1,( 'Sample 3'!$B$50-1),10)))</f>
        <v/>
      </c>
      <c r="I16" s="231" t="str">
        <f ca="1">IF( 'Sample 3'!$B$50=0,"",CELL("contents",OFFSET( 'Sample 3'!$B$1,( 'Sample 3'!$B$50-1),12)))</f>
        <v/>
      </c>
      <c r="J16" s="314" t="str">
        <f ca="1">IF('Sample 3'!$B$50=0,"",IF(CELL("contents",OFFSET('Sample 3'!$B$1,('Sample 3'!$B$50-1),18))="","",CELL("contents",OFFSET('Sample 3'!$B$1,('Sample 3'!$B$50-1),18))))</f>
        <v/>
      </c>
      <c r="K16" s="315" t="s">
        <v>68</v>
      </c>
      <c r="L16" s="315" t="s">
        <v>68</v>
      </c>
      <c r="M16" s="315" t="s">
        <v>68</v>
      </c>
      <c r="N16" s="316" t="s">
        <v>68</v>
      </c>
      <c r="O16" s="217"/>
    </row>
    <row r="17" spans="1:15" s="232" customFormat="1" ht="43.9" customHeight="1" x14ac:dyDescent="0.2">
      <c r="A17" s="180"/>
      <c r="B17" s="227" t="str">
        <f ca="1">IF( 'Sample 4'!$B$50=0,"",-ABS( 'Sample 4'!$D$14))</f>
        <v/>
      </c>
      <c r="C17" s="228" t="str">
        <f ca="1">IF( 'Sample 4'!$B$50=0,"",CELL("contents",OFFSET( 'Sample 4'!$B$1,( 'Sample 1'!$B$50-1),4)))</f>
        <v/>
      </c>
      <c r="D17" s="229" t="str">
        <f ca="1">IF( 'Sample 4'!$B$50=0,"",CELL("contents",OFFSET( 'Sample 4'!$B$1,( 'Sample 4'!$B$50-1),5)))</f>
        <v/>
      </c>
      <c r="E17" s="230" t="str">
        <f ca="1">IF( 'Sample 4'!$B$50=0,"", 'Sample 4'!$E$14)</f>
        <v/>
      </c>
      <c r="F17" s="229" t="str">
        <f ca="1">IF( 'Sample 4'!$B$50=0,"",CELL("contents",OFFSET( 'Sample 4'!$B$1,( 'Sample 4'!$B$50-1),6)))</f>
        <v/>
      </c>
      <c r="G17" s="230" t="str">
        <f ca="1">IF( 'Sample 4'!$B$50=0,"",CELL("contents",OFFSET( 'Sample 4'!$B$1,( 'Sample 4'!$B$50-1),8)))</f>
        <v/>
      </c>
      <c r="H17" s="230" t="str">
        <f ca="1">IF( 'Sample 4'!$B$50=0,"",CELL("contents",OFFSET( 'Sample 4'!$B$1,( 'Sample 4'!$B$50-1),10)))</f>
        <v/>
      </c>
      <c r="I17" s="231" t="str">
        <f ca="1">IF( 'Sample 4'!$B$50=0,"",CELL("contents",OFFSET( 'Sample 4'!$B$1,( 'Sample 4'!$B$50-1),12)))</f>
        <v/>
      </c>
      <c r="J17" s="314" t="str">
        <f ca="1">IF('Sample 4'!$B$50=0,"",IF(CELL("contents",OFFSET('Sample 4'!$B$1,('Sample 4'!$B$50-1),18))="","",CELL("contents",OFFSET('Sample 4'!$B$1,('Sample 4'!$B$50-1),18))))</f>
        <v/>
      </c>
      <c r="K17" s="315" t="s">
        <v>68</v>
      </c>
      <c r="L17" s="315" t="s">
        <v>68</v>
      </c>
      <c r="M17" s="315" t="s">
        <v>68</v>
      </c>
      <c r="N17" s="316" t="s">
        <v>68</v>
      </c>
      <c r="O17" s="217"/>
    </row>
    <row r="18" spans="1:15" s="232" customFormat="1" ht="43.9" customHeight="1" x14ac:dyDescent="0.2">
      <c r="A18" s="180"/>
      <c r="B18" s="233" t="str">
        <f ca="1">IF( 'Sample 5'!$B$50=0,"",-ABS( 'Sample 5'!$D$14))</f>
        <v/>
      </c>
      <c r="C18" s="228" t="str">
        <f ca="1">IF( 'Sample 5'!$B$50=0,"",CELL("contents",OFFSET( 'Sample 5'!$B$1,( 'Sample 5'!$B$50-1),4)))</f>
        <v/>
      </c>
      <c r="D18" s="234" t="str">
        <f ca="1">IF( 'Sample 5'!$B$50=0,"",CELL("contents",OFFSET( 'Sample 5'!$B$1,( 'Sample 5'!$B$50-1),5)))</f>
        <v/>
      </c>
      <c r="E18" s="235" t="str">
        <f ca="1">IF( 'Sample 5'!$B$50=0,"", 'Sample 5'!$E$14)</f>
        <v/>
      </c>
      <c r="F18" s="234" t="str">
        <f ca="1">IF( 'Sample 5'!$B$50=0,"",CELL("contents",OFFSET( 'Sample 5'!$B$1,( 'Sample 5'!$B$50-1),6)))</f>
        <v/>
      </c>
      <c r="G18" s="235" t="str">
        <f ca="1">IF( 'Sample 5'!$B$50=0,"",CELL("contents",OFFSET( 'Sample 5'!$B$1,( 'Sample 5'!$B$50-1),8)))</f>
        <v/>
      </c>
      <c r="H18" s="235" t="str">
        <f ca="1">IF( 'Sample 5'!$B$50=0,"",CELL("contents",OFFSET( 'Sample 5'!$B$1,( 'Sample 5'!$B$50-1),10)))</f>
        <v/>
      </c>
      <c r="I18" s="236" t="str">
        <f ca="1">IF( 'Sample 5'!$B$50=0,"",CELL("contents",OFFSET( 'Sample 5'!$B$1,( 'Sample 5'!$B$50-1),12)))</f>
        <v/>
      </c>
      <c r="J18" s="314" t="str">
        <f ca="1">IF('Sample 5'!$B$50=0,"",IF(CELL("contents",OFFSET('Sample 5'!$B$1,('Sample 5'!$B$50-1),18))="","",CELL("contents",OFFSET('Sample 5'!$B$1,('Sample 5'!$B$50-1),18))))</f>
        <v/>
      </c>
      <c r="K18" s="315" t="s">
        <v>68</v>
      </c>
      <c r="L18" s="315" t="s">
        <v>68</v>
      </c>
      <c r="M18" s="315" t="s">
        <v>68</v>
      </c>
      <c r="N18" s="316" t="s">
        <v>68</v>
      </c>
      <c r="O18" s="217"/>
    </row>
    <row r="19" spans="1:15" s="232" customFormat="1" ht="43.9" customHeight="1" x14ac:dyDescent="0.2">
      <c r="A19" s="180"/>
      <c r="B19" s="233" t="str">
        <f ca="1">IF( 'Sample 6'!$B$50=0,"",-ABS( 'Sample 6'!$D$14))</f>
        <v/>
      </c>
      <c r="C19" s="228" t="str">
        <f ca="1">IF( 'Sample 6'!$B$50=0,"",CELL("contents",OFFSET( 'Sample 6'!$B$1,( 'Sample 6'!$B$50-1),4)))</f>
        <v/>
      </c>
      <c r="D19" s="234" t="str">
        <f ca="1">IF( 'Sample 6'!$B$50=0,"",CELL("contents",OFFSET( 'Sample 6'!$B$1,( 'Sample 6'!$B$50-1),5)))</f>
        <v/>
      </c>
      <c r="E19" s="235" t="str">
        <f ca="1">IF( 'Sample 6'!$B$50=0,"", 'Sample 6'!$E$14)</f>
        <v/>
      </c>
      <c r="F19" s="234" t="str">
        <f ca="1">IF( 'Sample 6'!$B$50=0,"",CELL("contents",OFFSET( 'Sample 6'!$B$1,( 'Sample 6'!$B$50-1),6)))</f>
        <v/>
      </c>
      <c r="G19" s="235" t="str">
        <f ca="1">IF( 'Sample 6'!$B$50=0,"",CELL("contents",OFFSET( 'Sample 6'!$B$1,( 'Sample 6'!$B$50-1),8)))</f>
        <v/>
      </c>
      <c r="H19" s="235" t="str">
        <f ca="1">IF( 'Sample 6'!$B$50=0,"",CELL("contents",OFFSET( 'Sample 6'!$B$1,( 'Sample 6'!$B$50-1),10)))</f>
        <v/>
      </c>
      <c r="I19" s="236" t="str">
        <f ca="1">IF( 'Sample 6'!$B$50=0,"",CELL("contents",OFFSET( 'Sample 6'!$B$1,( 'Sample 6'!$B$50-1),12)))</f>
        <v/>
      </c>
      <c r="J19" s="314" t="str">
        <f ca="1">IF('Sample 6'!$B$50=0,"",IF(CELL("contents",OFFSET('Sample 6'!$B$1,('Sample 6'!$B$50-1),18))="","",CELL("contents",OFFSET('Sample 6'!$B$1,('Sample 6'!$B$50-1),18))))</f>
        <v/>
      </c>
      <c r="K19" s="315" t="s">
        <v>68</v>
      </c>
      <c r="L19" s="315" t="s">
        <v>68</v>
      </c>
      <c r="M19" s="315" t="s">
        <v>68</v>
      </c>
      <c r="N19" s="316" t="s">
        <v>68</v>
      </c>
      <c r="O19" s="217"/>
    </row>
    <row r="20" spans="1:15" s="232" customFormat="1" ht="43.9" customHeight="1" x14ac:dyDescent="0.2">
      <c r="A20" s="180"/>
      <c r="B20" s="233" t="str">
        <f ca="1">IF( 'Sample 7'!$B$50=0,"",-ABS( 'Sample 7'!$D$14))</f>
        <v/>
      </c>
      <c r="C20" s="228" t="str">
        <f ca="1">IF( 'Sample 7'!$B$50=0,"",CELL("contents",OFFSET( 'Sample 7'!$B$1,( 'Sample 7'!$B$50-1),4)))</f>
        <v/>
      </c>
      <c r="D20" s="234" t="str">
        <f ca="1">IF( 'Sample 7'!$B$50=0,"",CELL("contents",OFFSET( 'Sample 7'!$B$1,( 'Sample 7'!$B$50-1),5)))</f>
        <v/>
      </c>
      <c r="E20" s="235" t="str">
        <f ca="1">IF( 'Sample 7'!$B$50=0,"", 'Sample 7'!$E$14)</f>
        <v/>
      </c>
      <c r="F20" s="234" t="str">
        <f ca="1">IF( 'Sample 7'!$B$50=0,"",CELL("contents",OFFSET( 'Sample 7'!$B$1,( 'Sample 7'!$B$50-1),6)))</f>
        <v/>
      </c>
      <c r="G20" s="235" t="str">
        <f ca="1">IF( 'Sample 7'!$B$50=0,"",CELL("contents",OFFSET( 'Sample 7'!$B$1,( 'Sample 7'!$B$50-1),8)))</f>
        <v/>
      </c>
      <c r="H20" s="235" t="str">
        <f ca="1">IF( 'Sample 7'!$B$50=0,"",CELL("contents",OFFSET( 'Sample 7'!$B$1,( 'Sample 7'!$B$50-1),10)))</f>
        <v/>
      </c>
      <c r="I20" s="236" t="str">
        <f ca="1">IF( 'Sample 7'!$B$50=0,"",CELL("contents",OFFSET( 'Sample 7'!$B$1,( 'Sample 7'!$B$50-1),12)))</f>
        <v/>
      </c>
      <c r="J20" s="314" t="str">
        <f ca="1">IF('Sample 7'!$B$50=0,"",IF(CELL("contents",OFFSET('Sample 7'!$B$1,('Sample 7'!$B$50-1),18))="","",CELL("contents",OFFSET('Sample 7'!$B$1,('Sample 7'!$B$50-1),18))))</f>
        <v/>
      </c>
      <c r="K20" s="315" t="s">
        <v>68</v>
      </c>
      <c r="L20" s="315" t="s">
        <v>68</v>
      </c>
      <c r="M20" s="315" t="s">
        <v>68</v>
      </c>
      <c r="N20" s="316" t="s">
        <v>68</v>
      </c>
      <c r="O20" s="217"/>
    </row>
    <row r="21" spans="1:15" s="232" customFormat="1" ht="43.9" customHeight="1" x14ac:dyDescent="0.2">
      <c r="A21" s="180"/>
      <c r="B21" s="233" t="str">
        <f ca="1">IF( 'Sample 8'!$B$50=0,"",-ABS( 'Sample 8'!$D$14))</f>
        <v/>
      </c>
      <c r="C21" s="228" t="str">
        <f ca="1">IF( 'Sample 8'!$B$50=0,"",CELL("contents",OFFSET( 'Sample 8'!$B$1,( 'Sample 8'!$B$50-1),4)))</f>
        <v/>
      </c>
      <c r="D21" s="234" t="str">
        <f ca="1">IF( 'Sample 8'!$B$50=0,"",CELL("contents",OFFSET( 'Sample 8'!$B$1,( 'Sample 8'!$B$50-1),5)))</f>
        <v/>
      </c>
      <c r="E21" s="235" t="str">
        <f ca="1">IF( 'Sample 8'!$B$50=0,"", 'Sample 8'!$E$14)</f>
        <v/>
      </c>
      <c r="F21" s="234" t="str">
        <f ca="1">IF( 'Sample 8'!$B$50=0,"",CELL("contents",OFFSET( 'Sample 8'!$B$1,( 'Sample 8'!$B$50-1),6)))</f>
        <v/>
      </c>
      <c r="G21" s="235" t="str">
        <f ca="1">IF( 'Sample 8'!$B$50=0,"",CELL("contents",OFFSET( 'Sample 8'!$B$1,( 'Sample 8'!$B$50-1),8)))</f>
        <v/>
      </c>
      <c r="H21" s="235" t="str">
        <f ca="1">IF( 'Sample 8'!$B$50=0,"",CELL("contents",OFFSET( 'Sample 8'!$B$1,( 'Sample 8'!$B$50-1),10)))</f>
        <v/>
      </c>
      <c r="I21" s="236" t="str">
        <f ca="1">IF( 'Sample 8'!$B$50=0,"",CELL("contents",OFFSET( 'Sample 8'!$B$1,( 'Sample 8'!$B$50-1),12)))</f>
        <v/>
      </c>
      <c r="J21" s="314" t="str">
        <f ca="1">IF('Sample 8'!$B$50=0,"",IF(CELL("contents",OFFSET('Sample 8'!$B$1,('Sample 8'!$B$50-1),18))="","",CELL("contents",OFFSET('Sample 8'!$B$1,('Sample 8'!$B$50-1),18))))</f>
        <v/>
      </c>
      <c r="K21" s="315" t="s">
        <v>68</v>
      </c>
      <c r="L21" s="315" t="s">
        <v>68</v>
      </c>
      <c r="M21" s="315" t="s">
        <v>68</v>
      </c>
      <c r="N21" s="316" t="s">
        <v>68</v>
      </c>
      <c r="O21" s="217"/>
    </row>
    <row r="22" spans="1:15" s="232" customFormat="1" ht="43.9" customHeight="1" x14ac:dyDescent="0.2">
      <c r="A22" s="180"/>
      <c r="B22" s="233" t="str">
        <f ca="1">IF( 'Sample 9'!$B$50=0,"",-ABS( 'Sample 9'!$D$14))</f>
        <v/>
      </c>
      <c r="C22" s="228" t="str">
        <f ca="1">IF( 'Sample 9'!$B$50=0,"",CELL("contents",OFFSET( 'Sample 9'!$B$1,( 'Sample 9'!$B$50-1),4)))</f>
        <v/>
      </c>
      <c r="D22" s="234" t="str">
        <f ca="1">IF( 'Sample 9'!$B$50=0,"",CELL("contents",OFFSET( 'Sample 9'!$B$1,( 'Sample 9'!$B$50-1),5)))</f>
        <v/>
      </c>
      <c r="E22" s="235" t="str">
        <f ca="1">IF( 'Sample 9'!$B$50=0,"", 'Sample 9'!$E$14)</f>
        <v/>
      </c>
      <c r="F22" s="234" t="str">
        <f ca="1">IF( 'Sample 9'!$B$50=0,"",CELL("contents",OFFSET( 'Sample 9'!$B$1,( 'Sample 9'!$B$50-1),6)))</f>
        <v/>
      </c>
      <c r="G22" s="235" t="str">
        <f ca="1">IF( 'Sample 9'!$B$50=0,"",CELL("contents",OFFSET( 'Sample 9'!$B$1,( 'Sample 9'!$B$50-1),8)))</f>
        <v/>
      </c>
      <c r="H22" s="235" t="str">
        <f ca="1">IF( 'Sample 9'!$B$50=0,"",CELL("contents",OFFSET( 'Sample 9'!$B$1,( 'Sample 9'!$B$50-1),10)))</f>
        <v/>
      </c>
      <c r="I22" s="236" t="str">
        <f ca="1">IF( 'Sample 9'!$B$50=0,"",CELL("contents",OFFSET( 'Sample 9'!$B$1,( 'Sample 9'!$B$50-1),12)))</f>
        <v/>
      </c>
      <c r="J22" s="314" t="str">
        <f ca="1">IF('Sample 9'!$B$50=0,"",IF(CELL("contents",OFFSET('Sample 9'!$B$1,('Sample 9'!$B$50-1),18))="","",CELL("contents",OFFSET('Sample 9'!$B$1,('Sample 9'!$B$50-1),18))))</f>
        <v/>
      </c>
      <c r="K22" s="315" t="s">
        <v>68</v>
      </c>
      <c r="L22" s="315" t="s">
        <v>68</v>
      </c>
      <c r="M22" s="315" t="s">
        <v>68</v>
      </c>
      <c r="N22" s="316" t="s">
        <v>68</v>
      </c>
      <c r="O22" s="217"/>
    </row>
    <row r="23" spans="1:15" s="232" customFormat="1" ht="43.9" customHeight="1" x14ac:dyDescent="0.2">
      <c r="A23" s="180"/>
      <c r="B23" s="233" t="str">
        <f ca="1">IF( 'Sample 10'!$B$50=0,"",-ABS( 'Sample 10'!$D$14))</f>
        <v/>
      </c>
      <c r="C23" s="242" t="str">
        <f ca="1">IF( 'Sample 10'!$B$50=0,"",CELL("contents",OFFSET( 'Sample 10'!$B$1,( 'Sample 10'!$B$50-1),4)))</f>
        <v/>
      </c>
      <c r="D23" s="234" t="str">
        <f ca="1">IF( 'Sample 10'!$B$50=0,"",CELL("contents",OFFSET( 'Sample 10'!$B$1,( 'Sample 10'!$B$50-1),5)))</f>
        <v/>
      </c>
      <c r="E23" s="235" t="str">
        <f ca="1">IF( 'Sample 10'!$B$50=0,"", 'Sample 10'!$E$14)</f>
        <v/>
      </c>
      <c r="F23" s="234" t="str">
        <f ca="1">IF( 'Sample 10'!$B$50=0,"",CELL("contents",OFFSET( 'Sample 10'!$B$1,( 'Sample 10'!$B$50-1),6)))</f>
        <v/>
      </c>
      <c r="G23" s="235" t="str">
        <f ca="1">IF( 'Sample 10'!$B$50=0,"",CELL("contents",OFFSET( 'Sample 10'!$B$1,( 'Sample 10'!$B$50-1),8)))</f>
        <v/>
      </c>
      <c r="H23" s="235" t="str">
        <f ca="1">IF( 'Sample 10'!$B$50=0,"",CELL("contents",OFFSET( 'Sample 10'!$B$1,( 'Sample 10'!$B$50-1),10)))</f>
        <v/>
      </c>
      <c r="I23" s="236" t="str">
        <f ca="1">IF( 'Sample 10'!$B$50=0,"",CELL("contents",OFFSET( 'Sample 10'!$B$1,( 'Sample 10'!$B$50-1),12)))</f>
        <v/>
      </c>
      <c r="J23" s="314" t="str">
        <f ca="1">IF('Sample 10'!$B$50=0,"",IF(CELL("contents",OFFSET('Sample 10'!$B$1,('Sample 10'!$B$50-1),18))="","",CELL("contents",OFFSET('Sample 10'!$B$1,('Sample 10'!$B$50-1),18))))</f>
        <v/>
      </c>
      <c r="K23" s="315" t="s">
        <v>68</v>
      </c>
      <c r="L23" s="315" t="s">
        <v>68</v>
      </c>
      <c r="M23" s="315" t="s">
        <v>68</v>
      </c>
      <c r="N23" s="316" t="s">
        <v>68</v>
      </c>
      <c r="O23" s="217"/>
    </row>
    <row r="24" spans="1:15" s="232" customFormat="1" ht="43.9" customHeight="1" x14ac:dyDescent="0.2">
      <c r="A24" s="180"/>
      <c r="B24" s="233" t="str">
        <f ca="1">IF( 'Sample 11'!$B$50=0,"",-ABS( 'Sample 11'!$D$14))</f>
        <v/>
      </c>
      <c r="C24" s="228" t="str">
        <f ca="1">IF( 'Sample 11'!$B$50=0,"",CELL("contents",OFFSET( 'Sample 11'!$B$1,( 'Sample 11'!$B$50-1),4)))</f>
        <v/>
      </c>
      <c r="D24" s="234" t="str">
        <f ca="1">IF( 'Sample 11'!$B$50=0,"",CELL("contents",OFFSET( 'Sample 11'!$B$1,( 'Sample 11'!$B$50-1),5)))</f>
        <v/>
      </c>
      <c r="E24" s="235" t="str">
        <f ca="1">IF( 'Sample 11'!$B$50=0,"", 'Sample 11'!$E$14)</f>
        <v/>
      </c>
      <c r="F24" s="234" t="str">
        <f ca="1">IF( 'Sample 11'!$B$50=0,"",CELL("contents",OFFSET( 'Sample 11'!$B$1,( 'Sample 11'!$B$50-1),6)))</f>
        <v/>
      </c>
      <c r="G24" s="235" t="str">
        <f ca="1">IF( 'Sample 11'!$B$50=0,"",CELL("contents",OFFSET( 'Sample 11'!$B$1,( 'Sample 11'!$B$50-1),8)))</f>
        <v/>
      </c>
      <c r="H24" s="235" t="str">
        <f ca="1">IF( 'Sample 11'!$B$50=0,"",CELL("contents",OFFSET( 'Sample 11'!$B$1,( 'Sample 11'!$B$50-1),10)))</f>
        <v/>
      </c>
      <c r="I24" s="236" t="str">
        <f ca="1">IF( 'Sample 11'!$B$50=0,"",CELL("contents",OFFSET( 'Sample 11'!$B$1,( 'Sample 11'!$B$50-1),12)))</f>
        <v/>
      </c>
      <c r="J24" s="314" t="str">
        <f ca="1">IF('Sample 11'!$B$50=0,"",IF(CELL("contents",OFFSET('Sample 11'!$B$1,('Sample 11'!$B$50-1),18))="","",CELL("contents",OFFSET('Sample 11'!$B$1,('Sample 11'!$B$50-1),18))))</f>
        <v/>
      </c>
      <c r="K24" s="315" t="s">
        <v>68</v>
      </c>
      <c r="L24" s="315" t="s">
        <v>68</v>
      </c>
      <c r="M24" s="315" t="s">
        <v>68</v>
      </c>
      <c r="N24" s="316" t="s">
        <v>68</v>
      </c>
      <c r="O24" s="217"/>
    </row>
    <row r="25" spans="1:15" s="232" customFormat="1" ht="43.9" customHeight="1" x14ac:dyDescent="0.2">
      <c r="A25" s="180"/>
      <c r="B25" s="233" t="str">
        <f ca="1">IF( 'Sample 12'!$B$50=0,"",-ABS( 'Sample 12'!$D$14))</f>
        <v/>
      </c>
      <c r="C25" s="228" t="str">
        <f ca="1">IF( 'Sample 12'!$B$50=0,"",CELL("contents",OFFSET( 'Sample 12'!$B$1,( 'Sample 12'!$B$50-1),4)))</f>
        <v/>
      </c>
      <c r="D25" s="234" t="str">
        <f ca="1">IF( 'Sample 12'!$B$50=0,"",CELL("contents",OFFSET( 'Sample 12'!$B$1,( 'Sample 12'!$B$50-1),5)))</f>
        <v/>
      </c>
      <c r="E25" s="235" t="str">
        <f ca="1">IF( 'Sample 12'!$B$50=0,"", 'Sample 12'!$E$14)</f>
        <v/>
      </c>
      <c r="F25" s="234" t="str">
        <f ca="1">IF( 'Sample 12'!$B$50=0,"",CELL("contents",OFFSET( 'Sample 12'!$B$1,( 'Sample 12'!$B$50-1),6)))</f>
        <v/>
      </c>
      <c r="G25" s="235" t="str">
        <f ca="1">IF( 'Sample 12'!$B$50=0,"",CELL("contents",OFFSET( 'Sample 12'!$B$1,( 'Sample 12'!$B$50-1),8)))</f>
        <v/>
      </c>
      <c r="H25" s="235" t="str">
        <f ca="1">IF( 'Sample 12'!$B$50=0,"",CELL("contents",OFFSET( 'Sample 12'!$B$1,( 'Sample 12'!$B$50-1),10)))</f>
        <v/>
      </c>
      <c r="I25" s="236" t="str">
        <f ca="1">IF( 'Sample 12'!$B$50=0,"",CELL("contents",OFFSET( 'Sample 12'!$B$1,( 'Sample 12'!$B$50-1),12)))</f>
        <v/>
      </c>
      <c r="J25" s="314" t="str">
        <f ca="1">IF('Sample 12'!$B$50=0,"",IF(CELL("contents",OFFSET('Sample 12'!$B$1,('Sample 12'!$B$50-1),18))="","",CELL("contents",OFFSET('Sample 12'!$B$1,('Sample 12'!$B$50-1),18))))</f>
        <v/>
      </c>
      <c r="K25" s="315" t="s">
        <v>68</v>
      </c>
      <c r="L25" s="315" t="s">
        <v>68</v>
      </c>
      <c r="M25" s="315" t="s">
        <v>68</v>
      </c>
      <c r="N25" s="316" t="s">
        <v>68</v>
      </c>
      <c r="O25" s="217"/>
    </row>
    <row r="26" spans="1:15" s="232" customFormat="1" ht="43.9" customHeight="1" x14ac:dyDescent="0.2">
      <c r="A26" s="180"/>
      <c r="B26" s="233" t="str">
        <f ca="1">IF( 'Sample 13'!$B$50=0,"",-ABS( 'Sample 13'!$D$14))</f>
        <v/>
      </c>
      <c r="C26" s="228" t="str">
        <f ca="1">IF( 'Sample 13'!$B$50=0,"",CELL("contents",OFFSET( 'Sample 13'!$B$1,( 'Sample 13'!$B$50-1),4)))</f>
        <v/>
      </c>
      <c r="D26" s="234" t="str">
        <f ca="1">IF( 'Sample 13'!$B$50=0,"",CELL("contents",OFFSET( 'Sample 13'!$B$1,( 'Sample 13'!$B$50-1),5)))</f>
        <v/>
      </c>
      <c r="E26" s="235" t="str">
        <f ca="1">IF( 'Sample 13'!$B$50=0,"", 'Sample 13'!$E$14)</f>
        <v/>
      </c>
      <c r="F26" s="234" t="str">
        <f ca="1">IF( 'Sample 13'!$B$50=0,"",CELL("contents",OFFSET( 'Sample 13'!$B$1,( 'Sample 13'!$B$50-1),6)))</f>
        <v/>
      </c>
      <c r="G26" s="235" t="str">
        <f ca="1">IF( 'Sample 13'!$B$50=0,"",CELL("contents",OFFSET( 'Sample 13'!$B$1,( 'Sample 13'!$B$50-1),8)))</f>
        <v/>
      </c>
      <c r="H26" s="235" t="str">
        <f ca="1">IF( 'Sample 13'!$B$50=0,"",CELL("contents",OFFSET( 'Sample 13'!$B$1,( 'Sample 13'!$B$50-1),10)))</f>
        <v/>
      </c>
      <c r="I26" s="236" t="str">
        <f ca="1">IF( 'Sample 13'!$B$50=0,"",CELL("contents",OFFSET( 'Sample 13'!$B$1,( 'Sample 13'!$B$50-1),12)))</f>
        <v/>
      </c>
      <c r="J26" s="314" t="str">
        <f ca="1">IF('Sample 13'!$B$50=0,"",IF(CELL("contents",OFFSET('Sample 13'!$B$1,('Sample 13'!$B$50-1),18))="","",CELL("contents",OFFSET('Sample 13'!$B$1,('Sample 13'!$B$50-1),18))))</f>
        <v/>
      </c>
      <c r="K26" s="315" t="s">
        <v>68</v>
      </c>
      <c r="L26" s="315" t="s">
        <v>68</v>
      </c>
      <c r="M26" s="315" t="s">
        <v>68</v>
      </c>
      <c r="N26" s="316" t="s">
        <v>68</v>
      </c>
      <c r="O26" s="217"/>
    </row>
    <row r="27" spans="1:15" s="232" customFormat="1" ht="43.9" customHeight="1" x14ac:dyDescent="0.2">
      <c r="A27" s="180"/>
      <c r="B27" s="233" t="str">
        <f ca="1">IF( 'Sample 14'!$B$50=0,"",-ABS( 'Sample 14'!$D$14))</f>
        <v/>
      </c>
      <c r="C27" s="228" t="str">
        <f ca="1">IF( 'Sample 14'!$B$50=0,"",CELL("contents",OFFSET( 'Sample 14'!$B$1,( 'Sample 14'!$B$50-1),4)))</f>
        <v/>
      </c>
      <c r="D27" s="234" t="str">
        <f ca="1">IF( 'Sample 14'!$B$50=0,"",CELL("contents",OFFSET( 'Sample 14'!$B$1,( 'Sample 14'!$B$50-1),5)))</f>
        <v/>
      </c>
      <c r="E27" s="235" t="str">
        <f ca="1">IF( 'Sample 14'!$B$50=0,"", 'Sample 14'!$E$14)</f>
        <v/>
      </c>
      <c r="F27" s="234" t="str">
        <f ca="1">IF( 'Sample 14'!$B$50=0,"",CELL("contents",OFFSET( 'Sample 14'!$B$1,( 'Sample 14'!$B$50-1),6)))</f>
        <v/>
      </c>
      <c r="G27" s="235" t="str">
        <f ca="1">IF( 'Sample 14'!$B$50=0,"",CELL("contents",OFFSET( 'Sample 14'!$B$1,( 'Sample 14'!$B$50-1),8)))</f>
        <v/>
      </c>
      <c r="H27" s="235" t="str">
        <f ca="1">IF( 'Sample 14'!$B$50=0,"",CELL("contents",OFFSET( 'Sample 14'!$B$1,( 'Sample 14'!$B$50-1),10)))</f>
        <v/>
      </c>
      <c r="I27" s="236" t="str">
        <f ca="1">IF( 'Sample 14'!$B$50=0,"",CELL("contents",OFFSET( 'Sample 14'!$B$1,( 'Sample 14'!$B$50-1),12)))</f>
        <v/>
      </c>
      <c r="J27" s="314" t="str">
        <f ca="1">IF('Sample 14'!$B$50=0,"",IF(CELL("contents",OFFSET('Sample 14'!$B$1,('Sample 14'!$B$50-1),18))="","",CELL("contents",OFFSET('Sample 14'!$B$1,('Sample 14'!$B$50-1),18))))</f>
        <v/>
      </c>
      <c r="K27" s="315" t="s">
        <v>68</v>
      </c>
      <c r="L27" s="315" t="s">
        <v>68</v>
      </c>
      <c r="M27" s="315" t="s">
        <v>68</v>
      </c>
      <c r="N27" s="316" t="s">
        <v>68</v>
      </c>
      <c r="O27" s="217"/>
    </row>
    <row r="28" spans="1:15" s="232" customFormat="1" ht="43.9" customHeight="1" x14ac:dyDescent="0.2">
      <c r="A28" s="180"/>
      <c r="B28" s="233" t="str">
        <f ca="1">IF( 'Sample 15'!$B$50=0,"",-ABS( 'Sample 15'!$D$14))</f>
        <v/>
      </c>
      <c r="C28" s="228" t="str">
        <f ca="1">IF( 'Sample 15'!$B$50=0,"",CELL("contents",OFFSET( 'Sample 15'!$B$1,( 'Sample 15'!$B$50-1),4)))</f>
        <v/>
      </c>
      <c r="D28" s="234" t="str">
        <f ca="1">IF( 'Sample 15'!$B$50=0,"",CELL("contents",OFFSET( 'Sample 15'!$B$1,( 'Sample 15'!$B$50-1),5)))</f>
        <v/>
      </c>
      <c r="E28" s="235" t="str">
        <f ca="1">IF( 'Sample 15'!$B$50=0,"", 'Sample 15'!$E$14)</f>
        <v/>
      </c>
      <c r="F28" s="234" t="str">
        <f ca="1">IF( 'Sample 15'!$B$50=0,"",CELL("contents",OFFSET( 'Sample 15'!$B$1,( 'Sample 15'!$B$50-1),6)))</f>
        <v/>
      </c>
      <c r="G28" s="235" t="str">
        <f ca="1">IF( 'Sample 15'!$B$50=0,"",CELL("contents",OFFSET( 'Sample 15'!$B$1,( 'Sample 15'!$B$50-1),8)))</f>
        <v/>
      </c>
      <c r="H28" s="235" t="str">
        <f ca="1">IF( 'Sample 15'!$B$50=0,"",CELL("contents",OFFSET( 'Sample 15'!$B$1,( 'Sample 15'!$B$50-1),10)))</f>
        <v/>
      </c>
      <c r="I28" s="236" t="str">
        <f ca="1">IF( 'Sample 15'!$B$50=0,"",CELL("contents",OFFSET( 'Sample 15'!$B$1,( 'Sample 15'!$B$50-1),12)))</f>
        <v/>
      </c>
      <c r="J28" s="314" t="str">
        <f ca="1">IF('Sample 15'!$B$50=0,"",IF(CELL("contents",OFFSET('Sample 15'!$B$1,('Sample 15'!$B$50-1),18))="","",CELL("contents",OFFSET('Sample 15'!$B$1,('Sample 15'!$B$50-1),18))))</f>
        <v/>
      </c>
      <c r="K28" s="315" t="s">
        <v>68</v>
      </c>
      <c r="L28" s="315" t="s">
        <v>68</v>
      </c>
      <c r="M28" s="315" t="s">
        <v>68</v>
      </c>
      <c r="N28" s="316" t="s">
        <v>68</v>
      </c>
      <c r="O28" s="217"/>
    </row>
    <row r="29" spans="1:15" s="232" customFormat="1" ht="43.9" customHeight="1" x14ac:dyDescent="0.2">
      <c r="A29" s="180"/>
      <c r="B29" s="233" t="str">
        <f ca="1">IF('Sample 16'!$B$50=0,"",-ABS('Sample 16'!$D$14))</f>
        <v/>
      </c>
      <c r="C29" s="228" t="str">
        <f ca="1">IF( 'Sample 16'!$B$50=0,"",CELL("contents",OFFSET( 'Sample 16'!$B$1,( 'Sample 16'!$B$50-1),4)))</f>
        <v/>
      </c>
      <c r="D29" s="234" t="str">
        <f ca="1">IF('Sample 16'!$B$50=0,"",CELL("contents",OFFSET('Sample 16'!$B$1,('Sample 16'!$B$50-1),5)))</f>
        <v/>
      </c>
      <c r="E29" s="235" t="str">
        <f ca="1">IF('Sample 16'!$B$50=0,"",'Sample 16'!$E$14)</f>
        <v/>
      </c>
      <c r="F29" s="234" t="str">
        <f ca="1">IF('Sample 16'!$B$50=0,"",CELL("contents",OFFSET('Sample 16'!$B$1,('Sample 16'!$B$50-1),6)))</f>
        <v/>
      </c>
      <c r="G29" s="235" t="str">
        <f ca="1">IF( 'Sample 16'!$B$50=0,"",CELL("contents",OFFSET( 'Sample 16'!$B$1,( 'Sample 16'!$B$50-1),8)))</f>
        <v/>
      </c>
      <c r="H29" s="235" t="str">
        <f ca="1">IF( 'Sample 16'!$B$50=0,"",CELL("contents",OFFSET( 'Sample 16'!$B$1,( 'Sample 16'!$B$50-1),10)))</f>
        <v/>
      </c>
      <c r="I29" s="236" t="str">
        <f ca="1">IF( 'Sample 16'!$B$50=0,"",CELL("contents",OFFSET( 'Sample 16'!$B$1,( 'Sample 16'!$B$50-1),12)))</f>
        <v/>
      </c>
      <c r="J29" s="314" t="str">
        <f ca="1">IF('Sample 16'!$B$50=0,"",IF(CELL("contents",OFFSET('Sample 16'!$B$1,('Sample 16'!$B$50-1),18))="","",CELL("contents",OFFSET('Sample 16'!$B$1,('Sample 16'!$B$50-1),18))))</f>
        <v/>
      </c>
      <c r="K29" s="315" t="s">
        <v>68</v>
      </c>
      <c r="L29" s="315" t="s">
        <v>68</v>
      </c>
      <c r="M29" s="315" t="s">
        <v>68</v>
      </c>
      <c r="N29" s="316" t="s">
        <v>68</v>
      </c>
      <c r="O29" s="217"/>
    </row>
    <row r="30" spans="1:15" s="232" customFormat="1" ht="43.9" customHeight="1" x14ac:dyDescent="0.2">
      <c r="A30" s="180"/>
      <c r="B30" s="233" t="str">
        <f ca="1">IF('Sample 17'!$B$50=0,"",-ABS('Sample 17'!$D$14))</f>
        <v/>
      </c>
      <c r="C30" s="228" t="str">
        <f ca="1">IF( 'Sample 17'!$B$50=0,"",CELL("contents",OFFSET( 'Sample 17'!$B$1,( 'Sample 17'!$B$50-1),4)))</f>
        <v/>
      </c>
      <c r="D30" s="234" t="str">
        <f ca="1">IF('Sample 17'!$B$50=0,"",CELL("contents",OFFSET('Sample 17'!$B$1,('Sample 17'!$B$50-1),5)))</f>
        <v/>
      </c>
      <c r="E30" s="235" t="str">
        <f ca="1">IF('Sample 17'!$B$50=0,"",'Sample 17'!$E$14)</f>
        <v/>
      </c>
      <c r="F30" s="234" t="str">
        <f ca="1">IF('Sample 17'!$B$50=0,"",CELL("contents",OFFSET('Sample 17'!$B$1,('Sample 17'!$B$50-1),6)))</f>
        <v/>
      </c>
      <c r="G30" s="235" t="str">
        <f ca="1">IF( 'Sample 17'!$B$50=0,"",CELL("contents",OFFSET( 'Sample 17'!$B$1,( 'Sample 17'!$B$50-1),8)))</f>
        <v/>
      </c>
      <c r="H30" s="235" t="str">
        <f ca="1">IF( 'Sample 17'!$B$50=0,"",CELL("contents",OFFSET( 'Sample 17'!$B$1,( 'Sample 17'!$B$50-1),10)))</f>
        <v/>
      </c>
      <c r="I30" s="236" t="str">
        <f ca="1">IF( 'Sample 17'!$B$50=0,"",CELL("contents",OFFSET( 'Sample 17'!$B$1,( 'Sample 17'!$B$50-1),12)))</f>
        <v/>
      </c>
      <c r="J30" s="314" t="str">
        <f ca="1">IF('Sample 17'!$B$50=0,"",IF(CELL("contents",OFFSET('Sample 17'!$B$1,('Sample 17'!$B$50-1),18))="","",CELL("contents",OFFSET('Sample 17'!$B$1,('Sample 17'!$B$50-1),18))))</f>
        <v/>
      </c>
      <c r="K30" s="315" t="s">
        <v>68</v>
      </c>
      <c r="L30" s="315" t="s">
        <v>68</v>
      </c>
      <c r="M30" s="315" t="s">
        <v>68</v>
      </c>
      <c r="N30" s="316" t="s">
        <v>68</v>
      </c>
      <c r="O30" s="217"/>
    </row>
    <row r="31" spans="1:15" s="232" customFormat="1" ht="43.9" customHeight="1" x14ac:dyDescent="0.2">
      <c r="A31" s="180"/>
      <c r="B31" s="233" t="str">
        <f ca="1">IF('Sample 18'!$B$50=0,"",-ABS('Sample 18'!$D$14))</f>
        <v/>
      </c>
      <c r="C31" s="228" t="str">
        <f ca="1">IF( 'Sample 18'!$B$50=0,"",CELL("contents",OFFSET( 'Sample 18'!$B$1,( 'Sample 18'!$B$50-1),4)))</f>
        <v/>
      </c>
      <c r="D31" s="234" t="str">
        <f ca="1">IF('Sample 18'!$B$50=0,"",CELL("contents",OFFSET('Sample 18'!$B$1,('Sample 18'!$B$50-1),5)))</f>
        <v/>
      </c>
      <c r="E31" s="235" t="str">
        <f ca="1">IF('Sample 18'!$B$50=0,"",'Sample 18'!$E$14)</f>
        <v/>
      </c>
      <c r="F31" s="234" t="str">
        <f ca="1">IF('Sample 18'!$B$50=0,"",CELL("contents",OFFSET('Sample 18'!$B$1,('Sample 18'!$B$50-1),6)))</f>
        <v/>
      </c>
      <c r="G31" s="235" t="str">
        <f ca="1">IF( 'Sample 18'!$B$50=0,"",CELL("contents",OFFSET( 'Sample 18'!$B$1,( 'Sample 18'!$B$50-1),8)))</f>
        <v/>
      </c>
      <c r="H31" s="235" t="str">
        <f ca="1">IF( 'Sample 18'!$B$50=0,"",CELL("contents",OFFSET( 'Sample 18'!$B$1,( 'Sample 18'!$B$50-1),10)))</f>
        <v/>
      </c>
      <c r="I31" s="236" t="str">
        <f ca="1">IF( 'Sample 18'!$B$50=0,"",CELL("contents",OFFSET( 'Sample 18'!$B$1,( 'Sample 18'!$B$50-1),12)))</f>
        <v/>
      </c>
      <c r="J31" s="314" t="str">
        <f ca="1">IF('Sample 18'!$B$50=0,"",IF(CELL("contents",OFFSET('Sample 18'!$B$1,('Sample 18'!$B$50-1),18))="","",CELL("contents",OFFSET('Sample 18'!$B$1,('Sample 18'!$B$50-1),18))))</f>
        <v/>
      </c>
      <c r="K31" s="315" t="s">
        <v>68</v>
      </c>
      <c r="L31" s="315" t="s">
        <v>68</v>
      </c>
      <c r="M31" s="315" t="s">
        <v>68</v>
      </c>
      <c r="N31" s="316" t="s">
        <v>68</v>
      </c>
      <c r="O31" s="217"/>
    </row>
    <row r="32" spans="1:15" s="232" customFormat="1" ht="43.9" customHeight="1" x14ac:dyDescent="0.2">
      <c r="A32" s="180"/>
      <c r="B32" s="233" t="str">
        <f ca="1">IF('Sample 19'!$B$50=0,"",-ABS('Sample 19'!$D$14))</f>
        <v/>
      </c>
      <c r="C32" s="228" t="str">
        <f ca="1">IF( 'Sample 19'!$B$50=0,"",CELL("contents",OFFSET( 'Sample 19'!$B$1,( 'Sample 19'!$B$50-1),4)))</f>
        <v/>
      </c>
      <c r="D32" s="234" t="str">
        <f ca="1">IF('Sample 19'!$B$50=0,"",CELL("contents",OFFSET('Sample 19'!$B$1,('Sample 19'!$B$50-1),5)))</f>
        <v/>
      </c>
      <c r="E32" s="235" t="str">
        <f ca="1">IF('Sample 19'!$B$50=0,"",'Sample 19'!$E$14)</f>
        <v/>
      </c>
      <c r="F32" s="234" t="str">
        <f ca="1">IF('Sample 19'!$B$50=0,"",CELL("contents",OFFSET('Sample 19'!$B$1,('Sample 19'!$B$50-1),6)))</f>
        <v/>
      </c>
      <c r="G32" s="235" t="str">
        <f ca="1">IF( 'Sample 19'!$B$50=0,"",CELL("contents",OFFSET( 'Sample 19'!$B$1,( 'Sample 19'!$B$50-1),8)))</f>
        <v/>
      </c>
      <c r="H32" s="235" t="str">
        <f ca="1">IF( 'Sample 19'!$B$50=0,"",CELL("contents",OFFSET( 'Sample 19'!$B$1,( 'Sample 19'!$B$50-1),10)))</f>
        <v/>
      </c>
      <c r="I32" s="236" t="str">
        <f ca="1">IF( 'Sample 19'!$B$50=0,"",CELL("contents",OFFSET( 'Sample 19'!$B$1,( 'Sample 19'!$B$50-1),12)))</f>
        <v/>
      </c>
      <c r="J32" s="314" t="str">
        <f ca="1">IF('Sample 19'!$B$50=0,"",IF(CELL("contents",OFFSET('Sample 19'!$B$1,('Sample 19'!$B$50-1),18))="","",CELL("contents",OFFSET('Sample 19'!$B$1,('Sample 19'!$B$50-1),18))))</f>
        <v/>
      </c>
      <c r="K32" s="315" t="s">
        <v>68</v>
      </c>
      <c r="L32" s="315" t="s">
        <v>68</v>
      </c>
      <c r="M32" s="315" t="s">
        <v>68</v>
      </c>
      <c r="N32" s="316" t="s">
        <v>68</v>
      </c>
      <c r="O32" s="217"/>
    </row>
    <row r="33" spans="1:15" s="232" customFormat="1" ht="43.9" customHeight="1" x14ac:dyDescent="0.2">
      <c r="A33" s="180"/>
      <c r="B33" s="233" t="str">
        <f ca="1">IF('Sample 20'!$B$50=0,"",-ABS('Sample 20'!$D$14))</f>
        <v/>
      </c>
      <c r="C33" s="228" t="str">
        <f ca="1">IF( 'Sample 20'!$B$50=0,"",CELL("contents",OFFSET( 'Sample 20'!$B$1,( 'Sample 20'!$B$50-1),4)))</f>
        <v/>
      </c>
      <c r="D33" s="234" t="str">
        <f ca="1">IF('Sample 20'!$B$50=0,"",CELL("contents",OFFSET('Sample 20'!$B$1,('Sample 20'!$B$50-1),5)))</f>
        <v/>
      </c>
      <c r="E33" s="235" t="str">
        <f ca="1">IF('Sample 20'!$B$50=0,"",'Sample 20'!$E$14)</f>
        <v/>
      </c>
      <c r="F33" s="234" t="str">
        <f ca="1">IF('Sample 20'!$B$50=0,"",CELL("contents",OFFSET('Sample 20'!$B$1,('Sample 20'!$B$50-1),6)))</f>
        <v/>
      </c>
      <c r="G33" s="235" t="str">
        <f ca="1">IF( 'Sample 20'!$B$50=0,"",CELL("contents",OFFSET( 'Sample 20'!$B$1,( 'Sample 20'!$B$50-1),8)))</f>
        <v/>
      </c>
      <c r="H33" s="235" t="str">
        <f ca="1">IF( 'Sample 20'!$B$50=0,"",CELL("contents",OFFSET( 'Sample 20'!$B$1,( 'Sample 20'!$B$50-1),10)))</f>
        <v/>
      </c>
      <c r="I33" s="236" t="str">
        <f ca="1">IF( 'Sample 20'!$B$50=0,"",CELL("contents",OFFSET( 'Sample 20'!$B$1,( 'Sample 20'!$B$50-1),12)))</f>
        <v/>
      </c>
      <c r="J33" s="314" t="str">
        <f ca="1">IF('Sample 20'!$B$50=0,"",IF(CELL("contents",OFFSET('Sample 20'!$B$1,('Sample 20'!$B$50-1),18))="","",CELL("contents",OFFSET('Sample 20'!$B$1,('Sample 20'!$B$50-1),18))))</f>
        <v/>
      </c>
      <c r="K33" s="315" t="s">
        <v>68</v>
      </c>
      <c r="L33" s="315" t="s">
        <v>68</v>
      </c>
      <c r="M33" s="315" t="s">
        <v>68</v>
      </c>
      <c r="N33" s="316" t="s">
        <v>68</v>
      </c>
      <c r="O33" s="217"/>
    </row>
    <row r="34" spans="1:15" s="232" customFormat="1" ht="43.9" customHeight="1" x14ac:dyDescent="0.2">
      <c r="A34" s="180"/>
      <c r="B34" s="233" t="str">
        <f ca="1">IF('Sample 21'!$B$50=0,"",-ABS('Sample 21'!$D$14))</f>
        <v/>
      </c>
      <c r="C34" s="228" t="str">
        <f ca="1">IF( 'Sample 21'!$B$50=0,"",CELL("contents",OFFSET( 'Sample 21'!$B$1,( 'Sample 21'!$B$50-1),4)))</f>
        <v/>
      </c>
      <c r="D34" s="234" t="str">
        <f ca="1">IF('Sample 21'!$B$50=0,"",CELL("contents",OFFSET('Sample 21'!$B$1,('Sample 21'!$B$50-1),5)))</f>
        <v/>
      </c>
      <c r="E34" s="235" t="str">
        <f ca="1">IF('Sample 21'!$B$50=0,"",'Sample 21'!$E$14)</f>
        <v/>
      </c>
      <c r="F34" s="234" t="str">
        <f ca="1">IF('Sample 21'!$B$50=0,"",CELL("contents",OFFSET('Sample 21'!$B$1,('Sample 21'!$B$50-1),6)))</f>
        <v/>
      </c>
      <c r="G34" s="235" t="str">
        <f ca="1">IF( 'Sample 21'!$B$50=0,"",CELL("contents",OFFSET( 'Sample 21'!$B$1,( 'Sample 21'!$B$50-1),8)))</f>
        <v/>
      </c>
      <c r="H34" s="235" t="str">
        <f ca="1">IF( 'Sample 21'!$B$50=0,"",CELL("contents",OFFSET( 'Sample 21'!$B$1,( 'Sample 21'!$B$50-1),10)))</f>
        <v/>
      </c>
      <c r="I34" s="236" t="str">
        <f ca="1">IF( 'Sample 21'!$B$50=0,"",CELL("contents",OFFSET( 'Sample 21'!$B$1,( 'Sample 21'!$B$50-1),12)))</f>
        <v/>
      </c>
      <c r="J34" s="314" t="str">
        <f ca="1">IF('Sample 21'!$B$50=0,"",IF(CELL("contents",OFFSET('Sample 21'!$B$1,('Sample 21'!$B$50-1),18))="","",CELL("contents",OFFSET('Sample 21'!$B$1,('Sample 21'!$B$50-1),18))))</f>
        <v/>
      </c>
      <c r="K34" s="315" t="s">
        <v>68</v>
      </c>
      <c r="L34" s="315" t="s">
        <v>68</v>
      </c>
      <c r="M34" s="315" t="s">
        <v>68</v>
      </c>
      <c r="N34" s="316" t="s">
        <v>68</v>
      </c>
      <c r="O34" s="217"/>
    </row>
    <row r="35" spans="1:15" s="232" customFormat="1" ht="43.9" customHeight="1" x14ac:dyDescent="0.2">
      <c r="A35" s="180"/>
      <c r="B35" s="233" t="str">
        <f ca="1">IF('Sample 22'!$B$50=0,"",-ABS('Sample 22'!$D$14))</f>
        <v/>
      </c>
      <c r="C35" s="228" t="str">
        <f ca="1">IF( 'Sample 22'!$B$50=0,"",CELL("contents",OFFSET( 'Sample 22'!$B$1,( 'Sample 22'!$B$50-1),4)))</f>
        <v/>
      </c>
      <c r="D35" s="234" t="str">
        <f ca="1">IF('Sample 22'!$B$50=0,"",CELL("contents",OFFSET('Sample 22'!$B$1,('Sample 22'!$B$50-1),5)))</f>
        <v/>
      </c>
      <c r="E35" s="235" t="str">
        <f ca="1">IF('Sample 22'!$B$50=0,"",'Sample 22'!$E$14)</f>
        <v/>
      </c>
      <c r="F35" s="234" t="str">
        <f ca="1">IF('Sample 22'!$B$50=0,"",CELL("contents",OFFSET('Sample 22'!$B$1,('Sample 22'!$B$50-1),6)))</f>
        <v/>
      </c>
      <c r="G35" s="235" t="str">
        <f ca="1">IF( 'Sample 22'!$B$50=0,"",CELL("contents",OFFSET( 'Sample 22'!$B$1,( 'Sample 22'!$B$50-1),8)))</f>
        <v/>
      </c>
      <c r="H35" s="235" t="str">
        <f ca="1">IF( 'Sample 22'!$B$50=0,"",CELL("contents",OFFSET( 'Sample 22'!$B$1,( 'Sample 22'!$B$50-1),10)))</f>
        <v/>
      </c>
      <c r="I35" s="236" t="str">
        <f ca="1">IF( 'Sample 22'!$B$50=0,"",CELL("contents",OFFSET( 'Sample 22'!$B$1,( 'Sample 22'!$B$50-1),12)))</f>
        <v/>
      </c>
      <c r="J35" s="314" t="str">
        <f ca="1">IF('Sample 22'!$B$50=0,"",IF(CELL("contents",OFFSET('Sample 22'!$B$1,('Sample 22'!$B$50-1),18))="","",CELL("contents",OFFSET('Sample 22'!$B$1,('Sample 22'!$B$50-1),18))))</f>
        <v/>
      </c>
      <c r="K35" s="315" t="s">
        <v>68</v>
      </c>
      <c r="L35" s="315" t="s">
        <v>68</v>
      </c>
      <c r="M35" s="315" t="s">
        <v>68</v>
      </c>
      <c r="N35" s="316" t="s">
        <v>68</v>
      </c>
      <c r="O35" s="217"/>
    </row>
    <row r="36" spans="1:15" s="232" customFormat="1" ht="43.9" customHeight="1" x14ac:dyDescent="0.2">
      <c r="A36" s="180"/>
      <c r="B36" s="233" t="str">
        <f ca="1">IF('Sample 23'!$B$50=0,"",-ABS('Sample 23'!$D$14))</f>
        <v/>
      </c>
      <c r="C36" s="228" t="str">
        <f ca="1">IF( 'Sample 23'!$B$50=0,"",CELL("contents",OFFSET( 'Sample 23'!$B$1,( 'Sample 23'!$B$50-1),4)))</f>
        <v/>
      </c>
      <c r="D36" s="234" t="str">
        <f ca="1">IF('Sample 23'!$B$50=0,"",CELL("contents",OFFSET('Sample 23'!$B$1,('Sample 23'!$B$50-1),5)))</f>
        <v/>
      </c>
      <c r="E36" s="235" t="str">
        <f ca="1">IF('Sample 23'!$B$50=0,"",'Sample 23'!$E$14)</f>
        <v/>
      </c>
      <c r="F36" s="234" t="str">
        <f ca="1">IF('Sample 23'!$B$50=0,"",CELL("contents",OFFSET('Sample 23'!$B$1,('Sample 23'!$B$50-1),6)))</f>
        <v/>
      </c>
      <c r="G36" s="235" t="str">
        <f ca="1">IF( 'Sample 23'!$B$50=0,"",CELL("contents",OFFSET( 'Sample 23'!$B$1,( 'Sample 23'!$B$50-1),8)))</f>
        <v/>
      </c>
      <c r="H36" s="235" t="str">
        <f ca="1">IF( 'Sample 23'!$B$50=0,"",CELL("contents",OFFSET( 'Sample 23'!$B$1,( 'Sample 23'!$B$50-1),10)))</f>
        <v/>
      </c>
      <c r="I36" s="236" t="str">
        <f ca="1">IF( 'Sample 23'!$B$50=0,"",CELL("contents",OFFSET( 'Sample 23'!$B$1,( 'Sample 23'!$B$50-1),12)))</f>
        <v/>
      </c>
      <c r="J36" s="314" t="str">
        <f ca="1">IF('Sample 23'!$B$50=0,"",IF(CELL("contents",OFFSET('Sample 23'!$B$1,('Sample 23'!$B$50-1),18))="","",CELL("contents",OFFSET('Sample 23'!$B$1,('Sample 23'!$B$50-1),18))))</f>
        <v/>
      </c>
      <c r="K36" s="315" t="s">
        <v>68</v>
      </c>
      <c r="L36" s="315" t="s">
        <v>68</v>
      </c>
      <c r="M36" s="315" t="s">
        <v>68</v>
      </c>
      <c r="N36" s="316" t="s">
        <v>68</v>
      </c>
      <c r="O36" s="217"/>
    </row>
    <row r="37" spans="1:15" ht="9.9499999999999993" customHeight="1" x14ac:dyDescent="0.2">
      <c r="A37" s="237"/>
      <c r="B37" s="238"/>
      <c r="C37" s="238"/>
      <c r="D37" s="238"/>
      <c r="E37" s="238"/>
      <c r="F37" s="238"/>
      <c r="G37" s="239"/>
      <c r="H37" s="238"/>
      <c r="I37" s="238"/>
      <c r="J37" s="238"/>
      <c r="K37" s="238"/>
      <c r="L37" s="238"/>
      <c r="M37" s="238"/>
      <c r="N37" s="238"/>
      <c r="O37" s="240"/>
    </row>
    <row r="38" spans="1:15" x14ac:dyDescent="0.2">
      <c r="B38" s="241"/>
    </row>
    <row r="39" spans="1:15" x14ac:dyDescent="0.2">
      <c r="L39" s="317"/>
      <c r="M39" s="317"/>
      <c r="N39" s="317"/>
    </row>
  </sheetData>
  <sheetProtection selectLockedCells="1"/>
  <mergeCells count="45">
    <mergeCell ref="B2:B3"/>
    <mergeCell ref="C2:E3"/>
    <mergeCell ref="F2:I2"/>
    <mergeCell ref="J2:L3"/>
    <mergeCell ref="M2:N3"/>
    <mergeCell ref="F3:I4"/>
    <mergeCell ref="E5:F5"/>
    <mergeCell ref="G5:H5"/>
    <mergeCell ref="L5:M5"/>
    <mergeCell ref="C6:D6"/>
    <mergeCell ref="G6:H6"/>
    <mergeCell ref="L6:M6"/>
    <mergeCell ref="J16:N16"/>
    <mergeCell ref="C7:D7"/>
    <mergeCell ref="G7:H7"/>
    <mergeCell ref="L7:M7"/>
    <mergeCell ref="C8:D8"/>
    <mergeCell ref="G8:H8"/>
    <mergeCell ref="L8:M8"/>
    <mergeCell ref="B10:N10"/>
    <mergeCell ref="J11:N11"/>
    <mergeCell ref="B13:C13"/>
    <mergeCell ref="J14:N14"/>
    <mergeCell ref="J15:N15"/>
    <mergeCell ref="J28:N28"/>
    <mergeCell ref="J17:N17"/>
    <mergeCell ref="J18:N18"/>
    <mergeCell ref="J19:N19"/>
    <mergeCell ref="J20:N20"/>
    <mergeCell ref="J21:N21"/>
    <mergeCell ref="J22:N22"/>
    <mergeCell ref="J23:N23"/>
    <mergeCell ref="J24:N24"/>
    <mergeCell ref="J25:N25"/>
    <mergeCell ref="J26:N26"/>
    <mergeCell ref="J27:N27"/>
    <mergeCell ref="J35:N35"/>
    <mergeCell ref="J36:N36"/>
    <mergeCell ref="L39:N39"/>
    <mergeCell ref="J29:N29"/>
    <mergeCell ref="J30:N30"/>
    <mergeCell ref="J31:N31"/>
    <mergeCell ref="J32:N32"/>
    <mergeCell ref="J33:N33"/>
    <mergeCell ref="J34:N34"/>
  </mergeCells>
  <conditionalFormatting sqref="G6:G8 L5:L8 C6:C8 M2">
    <cfRule type="cellIs" dxfId="24" priority="1" stopIfTrue="1" operator="equal">
      <formula>""""""</formula>
    </cfRule>
  </conditionalFormatting>
  <printOptions horizontalCentered="1"/>
  <pageMargins left="0.5" right="0.5" top="0.75" bottom="0.75" header="0.5" footer="0.5"/>
  <pageSetup scale="54" orientation="portrait" r:id="rId1"/>
  <headerFooter alignWithMargins="0">
    <oddFooter>&amp;L&amp;8&amp;Z&amp;F</oddFooter>
  </headerFooter>
  <ignoredErrors>
    <ignoredError sqref="C7:D8 G5:H7 L5:M5 M8 M6 M7 D6 H8" unlockedFormula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5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6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7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8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9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10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11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12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13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14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9"/>
  <sheetViews>
    <sheetView topLeftCell="B1" zoomScale="60" zoomScaleNormal="60" zoomScaleSheetLayoutView="75" workbookViewId="0">
      <selection activeCell="T29" sqref="T29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8" width="17.28515625" style="4" customWidth="1"/>
    <col min="9" max="9" width="13.140625" style="4" customWidth="1"/>
    <col min="10" max="10" width="24.85546875" style="4" customWidth="1"/>
    <col min="11" max="11" width="14.28515625" style="4" customWidth="1"/>
    <col min="12" max="12" width="25.42578125" style="4" customWidth="1"/>
    <col min="13" max="13" width="1.7109375" style="4" customWidth="1"/>
    <col min="14" max="16384" width="12.140625" style="4"/>
  </cols>
  <sheetData>
    <row r="1" spans="1:13" ht="9.9499999999999993" customHeight="1" x14ac:dyDescent="0.2">
      <c r="B1" s="1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"/>
    </row>
    <row r="2" spans="1:13" ht="9.9499999999999993" customHeight="1" x14ac:dyDescent="0.2">
      <c r="B2" s="73"/>
      <c r="C2" s="347" t="s">
        <v>65</v>
      </c>
      <c r="D2" s="348"/>
      <c r="E2" s="348"/>
      <c r="F2" s="348"/>
      <c r="G2" s="348"/>
      <c r="H2" s="348"/>
      <c r="I2" s="348"/>
      <c r="J2" s="348"/>
      <c r="M2" s="14"/>
    </row>
    <row r="3" spans="1:13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M3" s="14"/>
    </row>
    <row r="4" spans="1:13" ht="25.15" customHeight="1" x14ac:dyDescent="0.2">
      <c r="B4" s="73"/>
      <c r="C4" s="357" t="s">
        <v>52</v>
      </c>
      <c r="D4" s="358" t="str">
        <f>'Groundwater Profile Log'!C2</f>
        <v>Trinity</v>
      </c>
      <c r="E4" s="108"/>
      <c r="F4" s="349"/>
      <c r="G4" s="349"/>
      <c r="H4" s="146"/>
      <c r="I4" s="350" t="s">
        <v>14</v>
      </c>
      <c r="J4" s="350"/>
      <c r="K4" s="300" t="str">
        <f>Front!M2</f>
        <v>DPT11</v>
      </c>
      <c r="M4" s="14" t="s">
        <v>13</v>
      </c>
    </row>
    <row r="5" spans="1:13" s="9" customFormat="1" ht="12.95" customHeight="1" x14ac:dyDescent="0.2">
      <c r="B5" s="101"/>
      <c r="C5" s="357"/>
      <c r="D5" s="358"/>
      <c r="E5" s="108"/>
      <c r="F5" s="349"/>
      <c r="G5" s="349"/>
      <c r="H5" s="146"/>
      <c r="I5" s="350"/>
      <c r="J5" s="350"/>
      <c r="K5" s="110"/>
      <c r="M5" s="13"/>
    </row>
    <row r="6" spans="1:13" s="9" customFormat="1" ht="12.95" customHeight="1" x14ac:dyDescent="0.2">
      <c r="B6" s="101"/>
      <c r="C6" s="111"/>
      <c r="D6" s="104"/>
      <c r="E6" s="104"/>
      <c r="F6" s="349"/>
      <c r="G6" s="349"/>
      <c r="H6" s="146"/>
      <c r="I6" s="110"/>
      <c r="J6" s="104"/>
      <c r="K6" s="297"/>
      <c r="M6" s="13"/>
    </row>
    <row r="7" spans="1:13" ht="22.5" customHeight="1" x14ac:dyDescent="0.2">
      <c r="B7" s="73"/>
      <c r="C7" s="112" t="s">
        <v>18</v>
      </c>
      <c r="D7" s="105">
        <f>'Groundwater Profile Log'!C5</f>
        <v>42544</v>
      </c>
      <c r="E7" s="104"/>
      <c r="F7" s="114" t="s">
        <v>21</v>
      </c>
      <c r="G7" s="107" t="str">
        <f>'Groundwater Profile Log'!G5</f>
        <v>481APS05</v>
      </c>
      <c r="H7" s="146"/>
      <c r="I7" s="145"/>
      <c r="J7" s="139" t="s">
        <v>22</v>
      </c>
      <c r="K7" s="298" t="str">
        <f>Front!L5</f>
        <v>Gas Drive</v>
      </c>
      <c r="M7" s="14"/>
    </row>
    <row r="8" spans="1:13" ht="23.1" customHeight="1" x14ac:dyDescent="0.2">
      <c r="B8" s="73"/>
      <c r="C8" s="112" t="s">
        <v>16</v>
      </c>
      <c r="D8" s="106" t="str">
        <f>'Groundwater Profile Log'!C6</f>
        <v>Marietta, GA</v>
      </c>
      <c r="E8" s="104"/>
      <c r="F8" s="114" t="s">
        <v>27</v>
      </c>
      <c r="G8" s="107" t="str">
        <f>'Groundwater Profile Log'!G6</f>
        <v>ZCRQT7055</v>
      </c>
      <c r="H8" s="146"/>
      <c r="I8" s="145"/>
      <c r="J8" s="139" t="s">
        <v>33</v>
      </c>
      <c r="K8" s="296">
        <f>Front!L6</f>
        <v>37.619999999999997</v>
      </c>
      <c r="M8" s="14"/>
    </row>
    <row r="9" spans="1:13" s="9" customFormat="1" ht="23.1" customHeight="1" x14ac:dyDescent="0.3">
      <c r="B9" s="101"/>
      <c r="C9" s="112" t="s">
        <v>54</v>
      </c>
      <c r="D9" s="106">
        <f>'Groundwater Profile Log'!C7</f>
        <v>206201008</v>
      </c>
      <c r="E9" s="104"/>
      <c r="F9" s="114" t="s">
        <v>20</v>
      </c>
      <c r="G9" s="106" t="str">
        <f>'Groundwater Profile Log'!G7</f>
        <v>Cascade</v>
      </c>
      <c r="H9" s="146"/>
      <c r="I9" s="145"/>
      <c r="J9" s="139" t="s">
        <v>32</v>
      </c>
      <c r="K9" s="296">
        <f>Front!L7</f>
        <v>70.41</v>
      </c>
      <c r="M9" s="13"/>
    </row>
    <row r="10" spans="1:13" s="9" customFormat="1" ht="23.1" customHeight="1" x14ac:dyDescent="0.3">
      <c r="B10" s="101"/>
      <c r="C10" s="112" t="s">
        <v>19</v>
      </c>
      <c r="D10" s="106" t="str">
        <f>'Groundwater Profile Log'!C8</f>
        <v>DB</v>
      </c>
      <c r="E10" s="104"/>
      <c r="F10" s="114" t="s">
        <v>34</v>
      </c>
      <c r="G10" s="117">
        <f>'Groundwater Profile Log'!G8</f>
        <v>-40</v>
      </c>
      <c r="H10" s="147"/>
      <c r="I10" s="145"/>
      <c r="J10" s="139" t="s">
        <v>23</v>
      </c>
      <c r="K10" s="298">
        <f>Front!L8</f>
        <v>60</v>
      </c>
      <c r="M10" s="13"/>
    </row>
    <row r="11" spans="1:13" ht="16.899999999999999" customHeight="1" x14ac:dyDescent="0.2">
      <c r="B11" s="73"/>
      <c r="C11" s="243"/>
      <c r="D11" s="244"/>
      <c r="E11" s="244"/>
      <c r="F11" s="244"/>
      <c r="G11" s="244"/>
      <c r="H11" s="244"/>
      <c r="I11" s="244"/>
      <c r="J11" s="244"/>
      <c r="M11" s="14"/>
    </row>
    <row r="12" spans="1:13" ht="9" customHeight="1" x14ac:dyDescent="0.2">
      <c r="B12" s="73"/>
      <c r="C12" s="359"/>
      <c r="D12" s="359"/>
      <c r="E12" s="359"/>
      <c r="F12" s="359"/>
      <c r="G12" s="359"/>
      <c r="H12" s="359"/>
      <c r="I12" s="359"/>
      <c r="J12" s="359"/>
      <c r="K12" s="359"/>
      <c r="L12" s="359"/>
      <c r="M12" s="14"/>
    </row>
    <row r="13" spans="1:13" s="7" customFormat="1" ht="34.15" customHeight="1" x14ac:dyDescent="0.25">
      <c r="B13" s="28"/>
      <c r="C13" s="29" t="s">
        <v>31</v>
      </c>
      <c r="D13" s="30" t="s">
        <v>40</v>
      </c>
      <c r="E13" s="30" t="s">
        <v>74</v>
      </c>
      <c r="F13" s="32" t="s">
        <v>45</v>
      </c>
      <c r="G13" s="301" t="s">
        <v>63</v>
      </c>
      <c r="H13" s="299" t="s">
        <v>67</v>
      </c>
      <c r="I13" s="164" t="s">
        <v>30</v>
      </c>
      <c r="J13" s="304" t="s">
        <v>39</v>
      </c>
      <c r="K13" s="302" t="s">
        <v>74</v>
      </c>
      <c r="L13" s="351" t="s">
        <v>73</v>
      </c>
      <c r="M13" s="31"/>
    </row>
    <row r="14" spans="1:13" ht="12.95" customHeight="1" x14ac:dyDescent="0.2">
      <c r="B14" s="5"/>
      <c r="C14" s="246" t="s">
        <v>28</v>
      </c>
      <c r="D14" s="159"/>
      <c r="E14" s="159"/>
      <c r="F14" s="246"/>
      <c r="G14" s="247"/>
      <c r="H14" s="159"/>
      <c r="I14" s="38"/>
      <c r="J14" s="164"/>
      <c r="K14" s="245"/>
      <c r="L14" s="352"/>
      <c r="M14" s="31"/>
    </row>
    <row r="15" spans="1:13" s="24" customFormat="1" ht="9.6" customHeight="1" x14ac:dyDescent="0.2">
      <c r="B15" s="17"/>
      <c r="C15" s="360"/>
      <c r="D15" s="360"/>
      <c r="E15" s="360"/>
      <c r="F15" s="360"/>
      <c r="G15" s="360"/>
      <c r="H15" s="360"/>
      <c r="I15" s="360"/>
      <c r="J15" s="360"/>
      <c r="K15" s="360"/>
      <c r="L15" s="360"/>
      <c r="M15" s="23"/>
    </row>
    <row r="16" spans="1:13" s="10" customFormat="1" ht="39.950000000000003" customHeight="1" x14ac:dyDescent="0.2">
      <c r="A16" s="10" t="e">
        <f ca="1">IF(#REF!&lt;&gt;"",CELL("ROW",#REF!),"")</f>
        <v>#REF!</v>
      </c>
      <c r="B16" s="73"/>
      <c r="C16" s="173">
        <v>-47.8</v>
      </c>
      <c r="D16" s="173" t="s">
        <v>83</v>
      </c>
      <c r="E16" s="303">
        <f>IF(ISNUMBER(C16), LOOKUP(D16,{"IK Decreased When Hammer Stopped","IK Increased When Hammer Stopped","No Change When Hammer Stopped"},{1,2,3}), "")</f>
        <v>3</v>
      </c>
      <c r="F16" s="173">
        <v>39.702599999999997</v>
      </c>
      <c r="G16" s="174">
        <v>80</v>
      </c>
      <c r="H16" s="174">
        <v>0.58340000000000003</v>
      </c>
      <c r="I16" s="173" t="s">
        <v>84</v>
      </c>
      <c r="J16" s="174" t="s">
        <v>85</v>
      </c>
      <c r="K16" s="303">
        <f>IF(ISNUMBER(C16),LOOKUP(J16,{"Broken Down Hole equipment","NA","Reached Target Depth","ROP Dropped Below Threshold","Sudden Hard Refusal"},{7,11,8,9,10}),"")</f>
        <v>11</v>
      </c>
      <c r="L16" s="284"/>
      <c r="M16" s="14"/>
    </row>
    <row r="17" spans="1:13" s="10" customFormat="1" ht="39.950000000000003" customHeight="1" x14ac:dyDescent="0.2">
      <c r="A17" s="10" t="e">
        <f ca="1">IF(#REF!&lt;&gt;"",CELL("ROW",#REF!),"")</f>
        <v>#REF!</v>
      </c>
      <c r="B17" s="73"/>
      <c r="C17" s="173">
        <v>-52.5428</v>
      </c>
      <c r="D17" s="173" t="s">
        <v>86</v>
      </c>
      <c r="E17" s="303">
        <f>IF(ISNUMBER(C17), LOOKUP(D17,{"IK Decreased When Hammer Stopped","IK Increased When Hammer Stopped","No Change When Hammer Stopped"},{1,2,3}), "")</f>
        <v>1</v>
      </c>
      <c r="F17" s="308">
        <v>83.237700000000004</v>
      </c>
      <c r="G17" s="174">
        <v>80</v>
      </c>
      <c r="H17" s="174">
        <v>1.3559000000000001</v>
      </c>
      <c r="I17" s="173" t="s">
        <v>87</v>
      </c>
      <c r="J17" s="174" t="s">
        <v>85</v>
      </c>
      <c r="K17" s="303">
        <f>IF(ISNUMBER(C17),LOOKUP(J17,{"Broken Down Hole equipment","NA","Reached Target Depth","ROP Dropped Below Threshold","Sudden Hard Refusal"},{7,11,8,9,10}),"")</f>
        <v>11</v>
      </c>
      <c r="L17" s="284"/>
      <c r="M17" s="14"/>
    </row>
    <row r="18" spans="1:13" s="10" customFormat="1" ht="39.950000000000003" customHeight="1" x14ac:dyDescent="0.2">
      <c r="A18" s="10" t="e">
        <f ca="1">IF(#REF!&lt;&gt;"",CELL("ROW",#REF!),"")</f>
        <v>#REF!</v>
      </c>
      <c r="B18" s="73"/>
      <c r="C18" s="173">
        <v>-52.5</v>
      </c>
      <c r="D18" s="173" t="s">
        <v>86</v>
      </c>
      <c r="E18" s="303">
        <f>IF(ISNUMBER(C18), LOOKUP(D18,{"IK Decreased When Hammer Stopped","IK Increased When Hammer Stopped","No Change When Hammer Stopped"},{1,2,3}), "")</f>
        <v>1</v>
      </c>
      <c r="F18" s="308">
        <v>83.549700000000001</v>
      </c>
      <c r="G18" s="174">
        <v>80</v>
      </c>
      <c r="H18" s="174">
        <v>1.3622000000000001</v>
      </c>
      <c r="I18" s="173" t="s">
        <v>88</v>
      </c>
      <c r="J18" s="174" t="s">
        <v>85</v>
      </c>
      <c r="K18" s="303">
        <f>IF(ISNUMBER(C18),LOOKUP(J18,{"Broken Down Hole equipment","NA","Reached Target Depth","ROP Dropped Below Threshold","Sudden Hard Refusal"},{7,11,8,9,10}),"")</f>
        <v>11</v>
      </c>
      <c r="L18" s="284"/>
      <c r="M18" s="14"/>
    </row>
    <row r="19" spans="1:13" s="10" customFormat="1" ht="39.950000000000003" customHeight="1" x14ac:dyDescent="0.2">
      <c r="A19" s="10" t="e">
        <f ca="1">IF(#REF!&lt;&gt;"",CELL("ROW",#REF!),"")</f>
        <v>#REF!</v>
      </c>
      <c r="B19" s="73"/>
      <c r="C19" s="173">
        <v>-57.7</v>
      </c>
      <c r="D19" s="173" t="s">
        <v>83</v>
      </c>
      <c r="E19" s="303">
        <f>IF(ISNUMBER(C19), LOOKUP(D19,{"IK Decreased When Hammer Stopped","IK Increased When Hammer Stopped","No Change When Hammer Stopped"},{1,2,3}), "")</f>
        <v>3</v>
      </c>
      <c r="F19" s="308">
        <v>108.739</v>
      </c>
      <c r="G19" s="174">
        <v>80</v>
      </c>
      <c r="H19" s="174">
        <v>1.9151</v>
      </c>
      <c r="I19" s="173" t="s">
        <v>89</v>
      </c>
      <c r="J19" s="174" t="s">
        <v>85</v>
      </c>
      <c r="K19" s="303">
        <f>IF(ISNUMBER(C19),LOOKUP(J19,{"Broken Down Hole equipment","NA","Reached Target Depth","ROP Dropped Below Threshold","Sudden Hard Refusal"},{7,11,8,9,10}),"")</f>
        <v>11</v>
      </c>
      <c r="L19" s="284"/>
      <c r="M19" s="14"/>
    </row>
    <row r="20" spans="1:13" s="10" customFormat="1" ht="39.950000000000003" customHeight="1" x14ac:dyDescent="0.2">
      <c r="A20" s="10" t="e">
        <f ca="1">IF(#REF!&lt;&gt;"",CELL("ROW",#REF!),"")</f>
        <v>#REF!</v>
      </c>
      <c r="B20" s="73"/>
      <c r="C20" s="173">
        <v>-60.5</v>
      </c>
      <c r="D20" s="173" t="s">
        <v>83</v>
      </c>
      <c r="E20" s="303">
        <f>IF(ISNUMBER(C20), LOOKUP(D20,{"IK Decreased When Hammer Stopped","IK Increased When Hammer Stopped","No Change When Hammer Stopped"},{1,2,3}), "")</f>
        <v>3</v>
      </c>
      <c r="F20" s="308">
        <v>9.4992000000000001</v>
      </c>
      <c r="G20" s="174">
        <v>80</v>
      </c>
      <c r="H20" s="174">
        <v>0.1323</v>
      </c>
      <c r="I20" s="173" t="s">
        <v>90</v>
      </c>
      <c r="J20" s="174" t="s">
        <v>85</v>
      </c>
      <c r="K20" s="303">
        <f>IF(ISNUMBER(C20),LOOKUP(J20,{"Broken Down Hole equipment","NA","Reached Target Depth","ROP Dropped Below Threshold","Sudden Hard Refusal"},{7,11,8,9,10}),"")</f>
        <v>11</v>
      </c>
      <c r="L20" s="284"/>
      <c r="M20" s="14"/>
    </row>
    <row r="21" spans="1:13" s="10" customFormat="1" ht="39.950000000000003" customHeight="1" x14ac:dyDescent="0.2">
      <c r="A21" s="10" t="e">
        <f ca="1">IF(#REF!&lt;&gt;"",CELL("ROW",#REF!),"")</f>
        <v>#REF!</v>
      </c>
      <c r="B21" s="73"/>
      <c r="C21" s="173">
        <v>-63</v>
      </c>
      <c r="D21" s="173" t="s">
        <v>83</v>
      </c>
      <c r="E21" s="303">
        <f>IF(ISNUMBER(C21), LOOKUP(D21,{"IK Decreased When Hammer Stopped","IK Increased When Hammer Stopped","No Change When Hammer Stopped"},{1,2,3}), "")</f>
        <v>3</v>
      </c>
      <c r="F21" s="308">
        <v>2.3681999999999999</v>
      </c>
      <c r="G21" s="174">
        <v>100</v>
      </c>
      <c r="H21" s="174">
        <v>3.27E-2</v>
      </c>
      <c r="I21" s="173" t="s">
        <v>91</v>
      </c>
      <c r="J21" s="174" t="s">
        <v>85</v>
      </c>
      <c r="K21" s="303">
        <f>IF(ISNUMBER(C21),LOOKUP(J21,{"Broken Down Hole equipment","NA","Reached Target Depth","ROP Dropped Below Threshold","Sudden Hard Refusal"},{7,11,8,9,10}),"")</f>
        <v>11</v>
      </c>
      <c r="L21" s="284"/>
      <c r="M21" s="14"/>
    </row>
    <row r="22" spans="1:13" s="10" customFormat="1" ht="39.950000000000003" customHeight="1" x14ac:dyDescent="0.2">
      <c r="A22" s="10" t="e">
        <f ca="1">IF(#REF!&lt;&gt;"",CELL("ROW",#REF!),"")</f>
        <v>#REF!</v>
      </c>
      <c r="B22" s="73"/>
      <c r="C22" s="173">
        <v>-67.5</v>
      </c>
      <c r="D22" s="173" t="s">
        <v>86</v>
      </c>
      <c r="E22" s="303">
        <f>IF(ISNUMBER(C22), LOOKUP(D22,{"IK Decreased When Hammer Stopped","IK Increased When Hammer Stopped","No Change When Hammer Stopped"},{1,2,3}), "")</f>
        <v>1</v>
      </c>
      <c r="F22" s="308">
        <v>1.0246</v>
      </c>
      <c r="G22" s="174">
        <v>100</v>
      </c>
      <c r="H22" s="174">
        <v>1.41E-2</v>
      </c>
      <c r="I22" s="173" t="s">
        <v>92</v>
      </c>
      <c r="J22" s="174" t="s">
        <v>85</v>
      </c>
      <c r="K22" s="303">
        <f>IF(ISNUMBER(C22),LOOKUP(J22,{"Broken Down Hole equipment","NA","Reached Target Depth","ROP Dropped Below Threshold","Sudden Hard Refusal"},{7,11,8,9,10}),"")</f>
        <v>11</v>
      </c>
      <c r="L22" s="284"/>
      <c r="M22" s="14"/>
    </row>
    <row r="23" spans="1:13" s="10" customFormat="1" ht="39.950000000000003" customHeight="1" x14ac:dyDescent="0.2">
      <c r="A23" s="10" t="e">
        <f ca="1">IF(#REF!&lt;&gt;"",CELL("ROW",#REF!),"")</f>
        <v>#REF!</v>
      </c>
      <c r="B23" s="73"/>
      <c r="C23" s="173">
        <v>-68</v>
      </c>
      <c r="D23" s="173" t="s">
        <v>83</v>
      </c>
      <c r="E23" s="303">
        <f>IF(ISNUMBER(C23), LOOKUP(D23,{"IK Decreased When Hammer Stopped","IK Increased When Hammer Stopped","No Change When Hammer Stopped"},{1,2,3}), "")</f>
        <v>3</v>
      </c>
      <c r="F23" s="308">
        <v>5.8329000000000004</v>
      </c>
      <c r="G23" s="174">
        <v>100</v>
      </c>
      <c r="H23" s="174">
        <v>8.1000000000000003E-2</v>
      </c>
      <c r="I23" s="173" t="s">
        <v>93</v>
      </c>
      <c r="J23" s="174" t="s">
        <v>85</v>
      </c>
      <c r="K23" s="303">
        <f>IF(ISNUMBER(C23),LOOKUP(J23,{"Broken Down Hole equipment","NA","Reached Target Depth","ROP Dropped Below Threshold","Sudden Hard Refusal"},{7,11,8,9,10}),"")</f>
        <v>11</v>
      </c>
      <c r="L23" s="284"/>
      <c r="M23" s="14"/>
    </row>
    <row r="24" spans="1:13" s="10" customFormat="1" ht="39.950000000000003" customHeight="1" x14ac:dyDescent="0.2">
      <c r="A24" s="10" t="e">
        <f ca="1">IF(#REF!&lt;&gt;"",CELL("ROW",#REF!),"")</f>
        <v>#REF!</v>
      </c>
      <c r="B24" s="73"/>
      <c r="C24" s="173">
        <v>-71</v>
      </c>
      <c r="D24" s="173" t="s">
        <v>83</v>
      </c>
      <c r="E24" s="303">
        <f>IF(ISNUMBER(C24), LOOKUP(D24,{"IK Decreased When Hammer Stopped","IK Increased When Hammer Stopped","No Change When Hammer Stopped"},{1,2,3}), "")</f>
        <v>3</v>
      </c>
      <c r="F24" s="308">
        <v>164.36859999999999</v>
      </c>
      <c r="G24" s="174">
        <v>120</v>
      </c>
      <c r="H24" s="174">
        <v>5.3418000000000001</v>
      </c>
      <c r="I24" s="173" t="s">
        <v>94</v>
      </c>
      <c r="J24" s="174" t="s">
        <v>85</v>
      </c>
      <c r="K24" s="303">
        <f>IF(ISNUMBER(C24),LOOKUP(J24,{"Broken Down Hole equipment","NA","Reached Target Depth","ROP Dropped Below Threshold","Sudden Hard Refusal"},{7,11,8,9,10}),"")</f>
        <v>11</v>
      </c>
      <c r="L24" s="284"/>
      <c r="M24" s="14"/>
    </row>
    <row r="25" spans="1:13" s="10" customFormat="1" ht="39.950000000000003" customHeight="1" x14ac:dyDescent="0.2">
      <c r="A25" s="10" t="e">
        <f ca="1">IF(#REF!&lt;&gt;"",CELL("ROW",#REF!),"")</f>
        <v>#REF!</v>
      </c>
      <c r="B25" s="73"/>
      <c r="C25" s="173">
        <v>-71</v>
      </c>
      <c r="D25" s="173" t="s">
        <v>83</v>
      </c>
      <c r="E25" s="303">
        <f>IF(ISNUMBER(C25), LOOKUP(D25,{"IK Decreased When Hammer Stopped","IK Increased When Hammer Stopped","No Change When Hammer Stopped"},{1,2,3}), "")</f>
        <v>3</v>
      </c>
      <c r="F25" s="308">
        <v>0.4617</v>
      </c>
      <c r="G25" s="174">
        <v>120</v>
      </c>
      <c r="H25" s="174">
        <v>1.35E-2</v>
      </c>
      <c r="I25" s="173" t="s">
        <v>95</v>
      </c>
      <c r="J25" s="174" t="s">
        <v>96</v>
      </c>
      <c r="K25" s="303">
        <f>IF(ISNUMBER(C25),LOOKUP(J25,{"Broken Down Hole equipment","NA","Reached Target Depth","ROP Dropped Below Threshold","Sudden Hard Refusal"},{7,11,8,9,10}),"")</f>
        <v>7</v>
      </c>
      <c r="L25" s="284"/>
      <c r="M25" s="14"/>
    </row>
    <row r="26" spans="1:13" s="10" customFormat="1" ht="39.950000000000003" customHeight="1" x14ac:dyDescent="0.2">
      <c r="A26" s="10" t="e">
        <f ca="1">IF(#REF!&lt;&gt;"",CELL("ROW",#REF!),"")</f>
        <v>#REF!</v>
      </c>
      <c r="B26" s="73"/>
      <c r="C26" s="173"/>
      <c r="D26" s="248"/>
      <c r="E26" s="303" t="str">
        <f>IF(ISNUMBER(C26), LOOKUP(D26,{"IK Decreased When Hammer Stopped","IK Increased When Hammer Stopped","No Change When Hammer Stopped"},{1,2,3}), "")</f>
        <v/>
      </c>
      <c r="F26" s="282"/>
      <c r="G26" s="174"/>
      <c r="H26" s="283"/>
      <c r="I26" s="281"/>
      <c r="J26" s="253"/>
      <c r="K26" s="303" t="str">
        <f>IF(ISNUMBER(C26),LOOKUP(J26,{"Broken Down Hole equipment","NA","Reached Target Depth","ROP Dropped Below Threshold","Sudden Hard Refusal"},{7,11,8,9,10}),"")</f>
        <v/>
      </c>
      <c r="L26" s="284"/>
      <c r="M26" s="14"/>
    </row>
    <row r="27" spans="1:13" s="10" customFormat="1" ht="39.950000000000003" customHeight="1" x14ac:dyDescent="0.2">
      <c r="A27" s="10" t="e">
        <f ca="1">IF(#REF!&lt;&gt;"",CELL("ROW",#REF!),"")</f>
        <v>#REF!</v>
      </c>
      <c r="B27" s="73"/>
      <c r="C27" s="173"/>
      <c r="D27" s="173"/>
      <c r="E27" s="303" t="str">
        <f>IF(ISNUMBER(C27), LOOKUP(D27,{"IK Decreased When Hammer Stopped","IK Increased When Hammer Stopped","No Change When Hammer Stopped"},{1,2,3}), "")</f>
        <v/>
      </c>
      <c r="F27" s="282"/>
      <c r="G27" s="174"/>
      <c r="H27" s="283"/>
      <c r="I27" s="281"/>
      <c r="J27" s="253"/>
      <c r="K27" s="303" t="str">
        <f>IF(ISNUMBER(C27),LOOKUP(J27,{"Broken Down Hole equipment","NA","Reached Target Depth","ROP Dropped Below Threshold","Sudden Hard Refusal"},{7,11,8,9,10}),"")</f>
        <v/>
      </c>
      <c r="L27" s="284"/>
      <c r="M27" s="14"/>
    </row>
    <row r="28" spans="1:13" s="10" customFormat="1" ht="39.950000000000003" customHeight="1" x14ac:dyDescent="0.2">
      <c r="A28" s="10" t="e">
        <f ca="1">IF(#REF!&lt;&gt;"",CELL("ROW",#REF!),"")</f>
        <v>#REF!</v>
      </c>
      <c r="B28" s="73"/>
      <c r="C28" s="173"/>
      <c r="D28" s="173"/>
      <c r="E28" s="303" t="str">
        <f>IF(ISNUMBER(C28), LOOKUP(D28,{"IK Decreased When Hammer Stopped","IK Increased When Hammer Stopped","No Change When Hammer Stopped"},{1,2,3}), "")</f>
        <v/>
      </c>
      <c r="F28" s="282"/>
      <c r="G28" s="174"/>
      <c r="H28" s="283"/>
      <c r="I28" s="281"/>
      <c r="J28" s="253"/>
      <c r="K28" s="303" t="str">
        <f>IF(ISNUMBER(C28),LOOKUP(J28,{"Broken Down Hole equipment","NA","Reached Target Depth","ROP Dropped Below Threshold","Sudden Hard Refusal"},{7,11,8,9,10}),"")</f>
        <v/>
      </c>
      <c r="L28" s="284"/>
      <c r="M28" s="14"/>
    </row>
    <row r="29" spans="1:13" s="10" customFormat="1" ht="39.950000000000003" customHeight="1" x14ac:dyDescent="0.2">
      <c r="A29" s="10" t="e">
        <f ca="1">IF(#REF!&lt;&gt;"",CELL("ROW",#REF!),"")</f>
        <v>#REF!</v>
      </c>
      <c r="B29" s="73"/>
      <c r="C29" s="173"/>
      <c r="D29" s="173"/>
      <c r="E29" s="303" t="str">
        <f>IF(ISNUMBER(C29), LOOKUP(D29,{"IK Decreased When Hammer Stopped","IK Increased When Hammer Stopped","No Change When Hammer Stopped"},{1,2,3}), "")</f>
        <v/>
      </c>
      <c r="F29" s="282"/>
      <c r="G29" s="174"/>
      <c r="H29" s="283"/>
      <c r="I29" s="281"/>
      <c r="J29" s="253"/>
      <c r="K29" s="303" t="str">
        <f>IF(ISNUMBER(C29),LOOKUP(J29,{"Broken Down Hole equipment","NA","Reached Target Depth","ROP Dropped Below Threshold","Sudden Hard Refusal"},{7,11,8,9,10}),"")</f>
        <v/>
      </c>
      <c r="L29" s="284"/>
      <c r="M29" s="14"/>
    </row>
    <row r="30" spans="1:13" s="10" customFormat="1" ht="39.950000000000003" customHeight="1" x14ac:dyDescent="0.2">
      <c r="A30" s="10" t="e">
        <f ca="1">IF(#REF!&lt;&gt;"",CELL("ROW",#REF!),"")</f>
        <v>#REF!</v>
      </c>
      <c r="B30" s="73"/>
      <c r="C30" s="173"/>
      <c r="D30" s="173"/>
      <c r="E30" s="303" t="str">
        <f>IF(ISNUMBER(C30), LOOKUP(D30,{"IK Decreased When Hammer Stopped","IK Increased When Hammer Stopped","No Change When Hammer Stopped"},{1,2,3}), "")</f>
        <v/>
      </c>
      <c r="F30" s="282"/>
      <c r="G30" s="174"/>
      <c r="H30" s="283"/>
      <c r="I30" s="281"/>
      <c r="J30" s="253"/>
      <c r="K30" s="303" t="str">
        <f>IF(ISNUMBER(C30),LOOKUP(J30,{"Broken Down Hole equipment","NA","Reached Target Depth","ROP Dropped Below Threshold","Sudden Hard Refusal"},{7,11,8,9,10}),"")</f>
        <v/>
      </c>
      <c r="L30" s="284"/>
      <c r="M30" s="14"/>
    </row>
    <row r="31" spans="1:13" s="10" customFormat="1" ht="39.950000000000003" customHeight="1" x14ac:dyDescent="0.2">
      <c r="A31" s="10" t="e">
        <f ca="1">IF(#REF!&lt;&gt;"",CELL("ROW",#REF!),"")</f>
        <v>#REF!</v>
      </c>
      <c r="B31" s="73"/>
      <c r="C31" s="173"/>
      <c r="D31" s="248"/>
      <c r="E31" s="303" t="str">
        <f>IF(ISNUMBER(C31), LOOKUP(D31,{"IK Decreased When Hammer Stopped","IK Increased When Hammer Stopped","No Change When Hammer Stopped"},{1,2,3}), "")</f>
        <v/>
      </c>
      <c r="F31" s="282"/>
      <c r="G31" s="174"/>
      <c r="H31" s="283"/>
      <c r="I31" s="281"/>
      <c r="J31" s="253"/>
      <c r="K31" s="303" t="str">
        <f>IF(ISNUMBER(C31),LOOKUP(J31,{"Broken Down Hole equipment","NA","Reached Target Depth","ROP Dropped Below Threshold","Sudden Hard Refusal"},{7,11,8,9,10}),"")</f>
        <v/>
      </c>
      <c r="L31" s="284"/>
      <c r="M31" s="14"/>
    </row>
    <row r="32" spans="1:13" s="10" customFormat="1" ht="39.950000000000003" customHeight="1" x14ac:dyDescent="0.2">
      <c r="A32" s="10" t="e">
        <f ca="1">IF(#REF!&lt;&gt;"",CELL("ROW",#REF!),"")</f>
        <v>#REF!</v>
      </c>
      <c r="B32" s="73"/>
      <c r="C32" s="173"/>
      <c r="D32" s="248"/>
      <c r="E32" s="303" t="str">
        <f>IF(ISNUMBER(C32), LOOKUP(D32,{"IK Decreased When Hammer Stopped","IK Increased When Hammer Stopped","No Change When Hammer Stopped"},{1,2,3}), "")</f>
        <v/>
      </c>
      <c r="F32" s="282"/>
      <c r="G32" s="174"/>
      <c r="H32" s="283"/>
      <c r="I32" s="281"/>
      <c r="J32" s="253"/>
      <c r="K32" s="303" t="str">
        <f>IF(ISNUMBER(C32),LOOKUP(J32,{"Broken Down Hole equipment","NA","Reached Target Depth","ROP Dropped Below Threshold","Sudden Hard Refusal"},{7,11,8,9,10}),"")</f>
        <v/>
      </c>
      <c r="L32" s="284"/>
      <c r="M32" s="14"/>
    </row>
    <row r="33" spans="1:13" s="10" customFormat="1" ht="39.950000000000003" customHeight="1" x14ac:dyDescent="0.2">
      <c r="A33" s="10" t="e">
        <f ca="1">IF(#REF!&lt;&gt;"",CELL("ROW",#REF!),"")</f>
        <v>#REF!</v>
      </c>
      <c r="B33" s="73"/>
      <c r="C33" s="173"/>
      <c r="D33" s="173"/>
      <c r="E33" s="303" t="str">
        <f>IF(ISNUMBER(C33), LOOKUP(D33,{"IK Decreased When Hammer Stopped","IK Increased When Hammer Stopped","No Change When Hammer Stopped"},{1,2,3}), "")</f>
        <v/>
      </c>
      <c r="F33" s="282"/>
      <c r="G33" s="174"/>
      <c r="H33" s="283"/>
      <c r="I33" s="281"/>
      <c r="J33" s="253"/>
      <c r="K33" s="303" t="str">
        <f>IF(ISNUMBER(C33),LOOKUP(J33,{"Broken Down Hole equipment","NA","Reached Target Depth","ROP Dropped Below Threshold","Sudden Hard Refusal"},{7,11,8,9,10}),"")</f>
        <v/>
      </c>
      <c r="L33" s="284"/>
      <c r="M33" s="14"/>
    </row>
    <row r="34" spans="1:13" s="10" customFormat="1" ht="39.950000000000003" customHeight="1" x14ac:dyDescent="0.2">
      <c r="A34" s="10" t="e">
        <f ca="1">IF(#REF!&lt;&gt;"",CELL("ROW",#REF!),"")</f>
        <v>#REF!</v>
      </c>
      <c r="B34" s="73"/>
      <c r="C34" s="173"/>
      <c r="D34" s="248"/>
      <c r="E34" s="303" t="str">
        <f>IF(ISNUMBER(C34), LOOKUP(D34,{"IK Decreased When Hammer Stopped","IK Increased When Hammer Stopped","No Change When Hammer Stopped"},{1,2,3}), "")</f>
        <v/>
      </c>
      <c r="F34" s="282"/>
      <c r="G34" s="174"/>
      <c r="H34" s="283"/>
      <c r="I34" s="281"/>
      <c r="J34" s="253"/>
      <c r="K34" s="303" t="str">
        <f>IF(ISNUMBER(C34),LOOKUP(J34,{"Broken Down Hole equipment","NA","Reached Target Depth","ROP Dropped Below Threshold","Sudden Hard Refusal"},{7,11,8,9,10}),"")</f>
        <v/>
      </c>
      <c r="L34" s="284"/>
      <c r="M34" s="14"/>
    </row>
    <row r="35" spans="1:13" s="10" customFormat="1" ht="39.950000000000003" customHeight="1" x14ac:dyDescent="0.2">
      <c r="A35" s="10" t="e">
        <f ca="1">IF(#REF!&lt;&gt;"",CELL("ROW",#REF!),"")</f>
        <v>#REF!</v>
      </c>
      <c r="B35" s="73"/>
      <c r="C35" s="173"/>
      <c r="D35" s="173"/>
      <c r="E35" s="303" t="str">
        <f>IF(ISNUMBER(C35), LOOKUP(D35,{"IK Decreased When Hammer Stopped","IK Increased When Hammer Stopped","No Change When Hammer Stopped"},{1,2,3}), "")</f>
        <v/>
      </c>
      <c r="F35" s="282"/>
      <c r="G35" s="174"/>
      <c r="H35" s="283"/>
      <c r="I35" s="281"/>
      <c r="J35" s="253"/>
      <c r="K35" s="303" t="str">
        <f>IF(ISNUMBER(C35),LOOKUP(J35,{"Broken Down Hole equipment","NA","Reached Target Depth","ROP Dropped Below Threshold","Sudden Hard Refusal"},{7,11,8,9,10}),"")</f>
        <v/>
      </c>
      <c r="L35" s="285"/>
      <c r="M35" s="14"/>
    </row>
    <row r="36" spans="1:13" s="10" customFormat="1" ht="39.950000000000003" customHeight="1" x14ac:dyDescent="0.2">
      <c r="A36" s="10" t="e">
        <f ca="1">IF(#REF!&lt;&gt;"",CELL("ROW",#REF!),"")</f>
        <v>#REF!</v>
      </c>
      <c r="B36" s="73"/>
      <c r="C36" s="141"/>
      <c r="D36" s="141"/>
      <c r="E36" s="303" t="str">
        <f>IF(ISNUMBER(C36), LOOKUP(D36,{"IK Decreased When Hammer Stopped","IK Increased When Hammer Stopped","No Change When Hammer Stopped"},{1,2,3}), "")</f>
        <v/>
      </c>
      <c r="F36" s="142"/>
      <c r="G36" s="138"/>
      <c r="H36" s="138"/>
      <c r="I36" s="138"/>
      <c r="J36" s="254"/>
      <c r="K36" s="303" t="str">
        <f>IF(ISNUMBER(C36),LOOKUP(J36,{"Broken Down Hole equipment","NA","Reached Target Depth","ROP Dropped Below Threshold","Sudden Hard Refusal"},{7,11,8,9,10}),"")</f>
        <v/>
      </c>
      <c r="L36" s="256"/>
      <c r="M36" s="14"/>
    </row>
    <row r="37" spans="1:13" s="10" customFormat="1" ht="39.950000000000003" customHeight="1" x14ac:dyDescent="0.2">
      <c r="A37" s="10" t="e">
        <f ca="1">IF(#REF!&lt;&gt;"",CELL("ROW",#REF!),"")</f>
        <v>#REF!</v>
      </c>
      <c r="B37" s="73"/>
      <c r="C37" s="141"/>
      <c r="D37" s="141"/>
      <c r="E37" s="303" t="str">
        <f>IF(ISNUMBER(C37), LOOKUP(D37,{"IK Decreased When Hammer Stopped","IK Increased When Hammer Stopped","No Change When Hammer Stopped"},{1,2,3}), "")</f>
        <v/>
      </c>
      <c r="F37" s="142"/>
      <c r="G37" s="138"/>
      <c r="H37" s="138"/>
      <c r="I37" s="138"/>
      <c r="J37" s="254"/>
      <c r="K37" s="303" t="str">
        <f>IF(ISNUMBER(C37),LOOKUP(J37,{"Broken Down Hole equipment","NA","Reached Target Depth","ROP Dropped Below Threshold","Sudden Hard Refusal"},{7,11,8,9,10}),"")</f>
        <v/>
      </c>
      <c r="L37" s="256"/>
      <c r="M37" s="14"/>
    </row>
    <row r="38" spans="1:13" s="10" customFormat="1" ht="39.950000000000003" customHeight="1" x14ac:dyDescent="0.2">
      <c r="A38" s="10" t="e">
        <f ca="1">IF(#REF!&lt;&gt;"",CELL("ROW",#REF!),"")</f>
        <v>#REF!</v>
      </c>
      <c r="B38" s="73"/>
      <c r="C38" s="141"/>
      <c r="D38" s="141"/>
      <c r="E38" s="303" t="str">
        <f>IF(ISNUMBER(C38), LOOKUP(D38,{"IK Decreased When Hammer Stopped","IK Increased When Hammer Stopped","No Change When Hammer Stopped"},{1,2,3}), "")</f>
        <v/>
      </c>
      <c r="F38" s="142"/>
      <c r="G38" s="138"/>
      <c r="H38" s="138"/>
      <c r="I38" s="138"/>
      <c r="J38" s="254"/>
      <c r="K38" s="303" t="str">
        <f>IF(ISNUMBER(C38),LOOKUP(J38,{"Broken Down Hole equipment","NA","Reached Target Depth","ROP Dropped Below Threshold","Sudden Hard Refusal"},{7,11,8,9,10}),"")</f>
        <v/>
      </c>
      <c r="L38" s="256"/>
      <c r="M38" s="14"/>
    </row>
    <row r="39" spans="1:13" s="10" customFormat="1" ht="39.950000000000003" customHeight="1" x14ac:dyDescent="0.2">
      <c r="A39" s="10" t="e">
        <f ca="1">IF(#REF!&lt;&gt;"",CELL("ROW",#REF!),"")</f>
        <v>#REF!</v>
      </c>
      <c r="B39" s="73"/>
      <c r="C39" s="141"/>
      <c r="D39" s="141"/>
      <c r="E39" s="303" t="str">
        <f>IF(ISNUMBER(C39), LOOKUP(D39,{"IK Decreased When Hammer Stopped","IK Increased When Hammer Stopped","No Change When Hammer Stopped"},{1,2,3}), "")</f>
        <v/>
      </c>
      <c r="F39" s="142"/>
      <c r="G39" s="138"/>
      <c r="H39" s="138"/>
      <c r="I39" s="138"/>
      <c r="J39" s="254"/>
      <c r="K39" s="303" t="str">
        <f>IF(ISNUMBER(C39),LOOKUP(J39,{"Broken Down Hole equipment","NA","Reached Target Depth","ROP Dropped Below Threshold","Sudden Hard Refusal"},{7,11,8,9,10}),"")</f>
        <v/>
      </c>
      <c r="L39" s="256"/>
      <c r="M39" s="14"/>
    </row>
    <row r="40" spans="1:13" s="10" customFormat="1" ht="39.950000000000003" customHeight="1" x14ac:dyDescent="0.2">
      <c r="A40" s="10" t="e">
        <f ca="1">IF(#REF!&lt;&gt;"",CELL("ROW",#REF!),"")</f>
        <v>#REF!</v>
      </c>
      <c r="B40" s="73"/>
      <c r="C40" s="141"/>
      <c r="D40" s="141"/>
      <c r="E40" s="303" t="str">
        <f>IF(ISNUMBER(C40), LOOKUP(D40,{"IK Decreased When Hammer Stopped","IK Increased When Hammer Stopped","No Change When Hammer Stopped"},{1,2,3}), "")</f>
        <v/>
      </c>
      <c r="F40" s="142"/>
      <c r="G40" s="138"/>
      <c r="H40" s="138"/>
      <c r="I40" s="138"/>
      <c r="J40" s="254"/>
      <c r="K40" s="303" t="str">
        <f>IF(ISNUMBER(C40),LOOKUP(J40,{"Broken Down Hole equipment","NA","Reached Target Depth","ROP Dropped Below Threshold","Sudden Hard Refusal"},{7,11,8,9,10}),"")</f>
        <v/>
      </c>
      <c r="L40" s="256"/>
      <c r="M40" s="14"/>
    </row>
    <row r="41" spans="1:13" s="10" customFormat="1" ht="39.950000000000003" customHeight="1" x14ac:dyDescent="0.2">
      <c r="A41" s="10" t="e">
        <f ca="1">IF(#REF!&lt;&gt;"",CELL("ROW",#REF!),"")</f>
        <v>#REF!</v>
      </c>
      <c r="B41" s="73"/>
      <c r="C41" s="141"/>
      <c r="D41" s="141"/>
      <c r="E41" s="303" t="str">
        <f>IF(ISNUMBER(C41), LOOKUP(D41,{"IK Decreased When Hammer Stopped","IK Increased When Hammer Stopped","No Change When Hammer Stopped"},{1,2,3}), "")</f>
        <v/>
      </c>
      <c r="F41" s="142"/>
      <c r="G41" s="138"/>
      <c r="H41" s="138"/>
      <c r="I41" s="138"/>
      <c r="J41" s="254"/>
      <c r="K41" s="303" t="str">
        <f>IF(ISNUMBER(C41),LOOKUP(J41,{"Broken Down Hole equipment","NA","Reached Target Depth","ROP Dropped Below Threshold","Sudden Hard Refusal"},{7,11,8,9,10}),"")</f>
        <v/>
      </c>
      <c r="L41" s="256"/>
      <c r="M41" s="14"/>
    </row>
    <row r="42" spans="1:13" s="10" customFormat="1" ht="39.950000000000003" customHeight="1" x14ac:dyDescent="0.2">
      <c r="A42" s="10" t="e">
        <f ca="1">IF(#REF!&lt;&gt;"",CELL("ROW",#REF!),"")</f>
        <v>#REF!</v>
      </c>
      <c r="B42" s="73"/>
      <c r="C42" s="143"/>
      <c r="D42" s="144"/>
      <c r="E42" s="303" t="str">
        <f>IF(ISNUMBER(C42), LOOKUP(D42,{"IK Decreased When Hammer Stopped","IK Increased When Hammer Stopped","No Change When Hammer Stopped"},{1,2,3}), "")</f>
        <v/>
      </c>
      <c r="F42" s="142"/>
      <c r="G42" s="138"/>
      <c r="H42" s="138"/>
      <c r="I42" s="138"/>
      <c r="J42" s="254"/>
      <c r="K42" s="303" t="str">
        <f>IF(ISNUMBER(C42),LOOKUP(J42,{"Broken Down Hole equipment","NA","Reached Target Depth","ROP Dropped Below Threshold","Sudden Hard Refusal"},{7,11,8,9,10}),"")</f>
        <v/>
      </c>
      <c r="L42" s="256"/>
      <c r="M42" s="14"/>
    </row>
    <row r="43" spans="1:13" s="10" customFormat="1" ht="39.950000000000003" customHeight="1" x14ac:dyDescent="0.2">
      <c r="A43" s="10" t="e">
        <f ca="1">IF(#REF!&lt;&gt;"",CELL("ROW",#REF!),"")</f>
        <v>#REF!</v>
      </c>
      <c r="B43" s="73"/>
      <c r="C43" s="143"/>
      <c r="D43" s="144"/>
      <c r="E43" s="303" t="str">
        <f>IF(ISNUMBER(C43), LOOKUP(D43,{"IK Decreased When Hammer Stopped","IK Increased When Hammer Stopped","No Change When Hammer Stopped"},{1,2,3}), "")</f>
        <v/>
      </c>
      <c r="F43" s="142"/>
      <c r="G43" s="138"/>
      <c r="H43" s="138"/>
      <c r="I43" s="138"/>
      <c r="J43" s="254"/>
      <c r="K43" s="303" t="str">
        <f>IF(ISNUMBER(C43),LOOKUP(J43,{"Broken Down Hole equipment","NA","Reached Target Depth","ROP Dropped Below Threshold","Sudden Hard Refusal"},{7,11,8,9,10}),"")</f>
        <v/>
      </c>
      <c r="L43" s="256"/>
      <c r="M43" s="14"/>
    </row>
    <row r="44" spans="1:13" s="10" customFormat="1" ht="39.950000000000003" customHeight="1" x14ac:dyDescent="0.2">
      <c r="A44" s="10" t="e">
        <f ca="1">IF(#REF!&lt;&gt;"",CELL("ROW",#REF!),"")</f>
        <v>#REF!</v>
      </c>
      <c r="B44" s="73"/>
      <c r="C44" s="143"/>
      <c r="D44" s="144"/>
      <c r="E44" s="303" t="str">
        <f>IF(ISNUMBER(C44), LOOKUP(D44,{"IK Decreased When Hammer Stopped","IK Increased When Hammer Stopped","No Change When Hammer Stopped"},{1,2,3}), "")</f>
        <v/>
      </c>
      <c r="F44" s="142"/>
      <c r="G44" s="138"/>
      <c r="H44" s="138"/>
      <c r="I44" s="138"/>
      <c r="J44" s="254"/>
      <c r="K44" s="303" t="str">
        <f>IF(ISNUMBER(C44),LOOKUP(J44,{"Broken Down Hole equipment","NA","Reached Target Depth","ROP Dropped Below Threshold","Sudden Hard Refusal"},{7,11,8,9,10}),"")</f>
        <v/>
      </c>
      <c r="L44" s="256"/>
      <c r="M44" s="14"/>
    </row>
    <row r="45" spans="1:13" s="10" customFormat="1" ht="39.950000000000003" customHeight="1" x14ac:dyDescent="0.2">
      <c r="B45" s="73"/>
      <c r="C45" s="249"/>
      <c r="D45" s="250"/>
      <c r="E45" s="303" t="str">
        <f>IF(ISNUMBER(C45), LOOKUP(D45,{"IK Decreased When Hammer Stopped","IK Increased When Hammer Stopped","No Change When Hammer Stopped"},{1,2,3}), "")</f>
        <v/>
      </c>
      <c r="F45" s="252"/>
      <c r="G45" s="251"/>
      <c r="H45" s="251"/>
      <c r="I45" s="251"/>
      <c r="J45" s="255"/>
      <c r="K45" s="303" t="str">
        <f>IF(ISNUMBER(C45),LOOKUP(J45,{"Broken Down Hole equipment","NA","Reached Target Depth","ROP Dropped Below Threshold","Sudden Hard Refusal"},{7,11,8,9,10}),"")</f>
        <v/>
      </c>
      <c r="L45" s="256"/>
      <c r="M45" s="14"/>
    </row>
    <row r="46" spans="1:13" ht="9.9499999999999993" customHeight="1" x14ac:dyDescent="0.2">
      <c r="B46" s="25"/>
      <c r="C46" s="346"/>
      <c r="D46" s="346"/>
      <c r="E46" s="346"/>
      <c r="F46" s="346"/>
      <c r="G46" s="346"/>
      <c r="H46" s="346"/>
      <c r="I46" s="346"/>
      <c r="J46" s="346"/>
      <c r="K46" s="346"/>
      <c r="L46" s="346"/>
      <c r="M46" s="27"/>
    </row>
    <row r="47" spans="1:13" x14ac:dyDescent="0.2">
      <c r="C47" s="60" t="str">
        <f ca="1">CELL("filename",B10)</f>
        <v>\\cdlp-ttfile\Site_Characterization\PROJECT FOLDER\2020 PROJECTS\20.206201008 - KGS - MiHPT &amp; APS - Marietta, GA AFP6\APS\MSTJV\[DPT11_Groundwater Profiling Log_MSTJV.xlsx]IK Behavior</v>
      </c>
    </row>
    <row r="58" spans="2:3" x14ac:dyDescent="0.2">
      <c r="B58" s="353"/>
      <c r="C58" s="354"/>
    </row>
    <row r="59" spans="2:3" x14ac:dyDescent="0.2">
      <c r="B59" s="355"/>
      <c r="C59" s="356"/>
    </row>
  </sheetData>
  <sheetProtection selectLockedCells="1"/>
  <mergeCells count="12">
    <mergeCell ref="B58:C58"/>
    <mergeCell ref="B59:C59"/>
    <mergeCell ref="C4:C5"/>
    <mergeCell ref="D4:D5"/>
    <mergeCell ref="C12:L12"/>
    <mergeCell ref="C15:L15"/>
    <mergeCell ref="C46:L46"/>
    <mergeCell ref="C1:L1"/>
    <mergeCell ref="C2:J3"/>
    <mergeCell ref="F4:G6"/>
    <mergeCell ref="I4:J5"/>
    <mergeCell ref="L13:L14"/>
  </mergeCells>
  <dataValidations disablePrompts="1" count="2">
    <dataValidation type="list" allowBlank="1" showInputMessage="1" showErrorMessage="1" sqref="D18 D35:D41 D33 D27:D30 D20" xr:uid="{00000000-0002-0000-0100-000000000000}">
      <formula1>$C$42:$C$44</formula1>
    </dataValidation>
    <dataValidation type="list" showInputMessage="1" showErrorMessage="1" sqref="F17:F45" xr:uid="{00000000-0002-0000-0100-000001000000}">
      <formula1>$D$42:$D$46</formula1>
    </dataValidation>
  </dataValidation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ignoredErrors>
    <ignoredError sqref="E16:E45 K16:K45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3"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15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B50:D50"/>
    <mergeCell ref="D2:D3"/>
    <mergeCell ref="E2:H3"/>
    <mergeCell ref="D10:W10"/>
    <mergeCell ref="R2:R3"/>
    <mergeCell ref="E6:F6"/>
    <mergeCell ref="E7:F7"/>
    <mergeCell ref="E8:F8"/>
    <mergeCell ref="O2:P3"/>
    <mergeCell ref="Q2:Q3"/>
    <mergeCell ref="E5:F5"/>
    <mergeCell ref="V39:W39"/>
    <mergeCell ref="B49:D49"/>
  </mergeCells>
  <phoneticPr fontId="5" type="noConversion"/>
  <conditionalFormatting sqref="I14:I36 K14:K36 M14:M36 Q14:Q36 S14:S36 O15:O36">
    <cfRule type="cellIs" dxfId="9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IY52"/>
  <sheetViews>
    <sheetView topLeftCell="B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16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8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17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7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18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6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19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5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20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4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21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22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23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1">
    <pageSetUpPr fitToPage="1"/>
  </sheetPr>
  <dimension ref="A1:P39"/>
  <sheetViews>
    <sheetView zoomScale="70" zoomScaleNormal="70" workbookViewId="0">
      <selection activeCell="L9" sqref="L9"/>
    </sheetView>
  </sheetViews>
  <sheetFormatPr defaultColWidth="9.42578125" defaultRowHeight="11.25" x14ac:dyDescent="0.2"/>
  <cols>
    <col min="1" max="1" width="1.7109375" style="43" customWidth="1"/>
    <col min="2" max="5" width="12.7109375" style="43" customWidth="1"/>
    <col min="6" max="7" width="14.7109375" style="43" customWidth="1"/>
    <col min="8" max="8" width="12.85546875" style="43" customWidth="1"/>
    <col min="9" max="9" width="14.7109375" style="43" customWidth="1"/>
    <col min="10" max="10" width="9.7109375" style="43" customWidth="1"/>
    <col min="11" max="11" width="13.28515625" style="43" customWidth="1"/>
    <col min="12" max="12" width="27.7109375" style="43" customWidth="1"/>
    <col min="13" max="13" width="14.7109375" style="43" customWidth="1"/>
    <col min="14" max="14" width="7.42578125" style="43" bestFit="1" customWidth="1"/>
    <col min="15" max="15" width="10" style="43" customWidth="1"/>
    <col min="16" max="16" width="1.7109375" style="43" customWidth="1"/>
    <col min="17" max="16384" width="9.42578125" style="43"/>
  </cols>
  <sheetData>
    <row r="1" spans="1:16" ht="9.9499999999999993" customHeight="1" x14ac:dyDescent="0.2">
      <c r="A1" s="126">
        <v>41457.464236111111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148"/>
      <c r="P1" s="42"/>
    </row>
    <row r="2" spans="1:16" ht="23.45" customHeight="1" x14ac:dyDescent="0.35">
      <c r="A2" s="44"/>
      <c r="B2" s="334" t="s">
        <v>17</v>
      </c>
      <c r="C2" s="391" t="s">
        <v>82</v>
      </c>
      <c r="D2" s="395"/>
      <c r="E2" s="278"/>
      <c r="F2" s="338" t="s">
        <v>26</v>
      </c>
      <c r="G2" s="338"/>
      <c r="H2" s="338"/>
      <c r="I2" s="338"/>
      <c r="J2" s="339" t="s">
        <v>14</v>
      </c>
      <c r="K2" s="339"/>
      <c r="L2" s="339"/>
      <c r="M2" s="391" t="s">
        <v>81</v>
      </c>
      <c r="N2" s="392"/>
      <c r="O2" s="171"/>
      <c r="P2" s="50" t="s">
        <v>13</v>
      </c>
    </row>
    <row r="3" spans="1:16" s="46" customFormat="1" ht="12.95" customHeight="1" x14ac:dyDescent="0.25">
      <c r="A3" s="45"/>
      <c r="B3" s="335"/>
      <c r="C3" s="396"/>
      <c r="D3" s="396"/>
      <c r="E3" s="279"/>
      <c r="F3" s="345"/>
      <c r="G3" s="345"/>
      <c r="H3" s="345"/>
      <c r="I3" s="345"/>
      <c r="J3" s="340"/>
      <c r="K3" s="340"/>
      <c r="L3" s="340"/>
      <c r="M3" s="393"/>
      <c r="N3" s="394"/>
      <c r="O3" s="172"/>
      <c r="P3" s="47"/>
    </row>
    <row r="4" spans="1:16" s="46" customFormat="1" ht="30.6" customHeight="1" x14ac:dyDescent="0.25">
      <c r="A4" s="45"/>
      <c r="B4" s="183"/>
      <c r="C4" s="280" t="s">
        <v>42</v>
      </c>
      <c r="D4" s="280" t="s">
        <v>43</v>
      </c>
      <c r="E4" s="183"/>
      <c r="F4" s="345"/>
      <c r="G4" s="345"/>
      <c r="H4" s="345"/>
      <c r="I4" s="345"/>
      <c r="J4" s="397"/>
      <c r="K4" s="397"/>
      <c r="L4" s="397"/>
      <c r="M4" s="397"/>
      <c r="N4" s="397"/>
      <c r="O4" s="172"/>
      <c r="P4" s="47"/>
    </row>
    <row r="5" spans="1:16" ht="30.75" customHeight="1" x14ac:dyDescent="0.2">
      <c r="A5" s="44"/>
      <c r="B5" s="187" t="s">
        <v>44</v>
      </c>
      <c r="C5" s="307">
        <v>42544</v>
      </c>
      <c r="D5" s="307">
        <v>42544</v>
      </c>
      <c r="E5" s="330" t="s">
        <v>36</v>
      </c>
      <c r="F5" s="330"/>
      <c r="G5" s="391" t="s">
        <v>77</v>
      </c>
      <c r="H5" s="398"/>
      <c r="I5" s="189"/>
      <c r="J5" s="183"/>
      <c r="K5" s="190" t="s">
        <v>22</v>
      </c>
      <c r="L5" s="391" t="s">
        <v>80</v>
      </c>
      <c r="M5" s="398"/>
      <c r="N5" s="183"/>
      <c r="O5" s="171"/>
      <c r="P5" s="50"/>
    </row>
    <row r="6" spans="1:16" ht="23.1" customHeight="1" x14ac:dyDescent="0.2">
      <c r="A6" s="44"/>
      <c r="B6" s="190" t="s">
        <v>16</v>
      </c>
      <c r="C6" s="399" t="s">
        <v>75</v>
      </c>
      <c r="D6" s="400"/>
      <c r="E6" s="191"/>
      <c r="F6" s="192" t="s">
        <v>53</v>
      </c>
      <c r="G6" s="391" t="s">
        <v>78</v>
      </c>
      <c r="H6" s="398"/>
      <c r="I6" s="191"/>
      <c r="J6" s="183"/>
      <c r="K6" s="190" t="s">
        <v>33</v>
      </c>
      <c r="L6" s="389">
        <v>37.844652000000004</v>
      </c>
      <c r="M6" s="390"/>
      <c r="N6" s="183"/>
      <c r="O6" s="171"/>
      <c r="P6" s="50"/>
    </row>
    <row r="7" spans="1:16" s="46" customFormat="1" ht="23.1" customHeight="1" x14ac:dyDescent="0.3">
      <c r="A7" s="45"/>
      <c r="B7" s="192" t="s">
        <v>54</v>
      </c>
      <c r="C7" s="391">
        <v>206201008</v>
      </c>
      <c r="D7" s="398"/>
      <c r="E7" s="191"/>
      <c r="F7" s="190" t="s">
        <v>20</v>
      </c>
      <c r="G7" s="391" t="s">
        <v>79</v>
      </c>
      <c r="H7" s="398"/>
      <c r="I7" s="191"/>
      <c r="J7" s="193"/>
      <c r="K7" s="194" t="s">
        <v>37</v>
      </c>
      <c r="L7" s="389">
        <v>1.0330000000000001E-2</v>
      </c>
      <c r="M7" s="390"/>
      <c r="N7" s="191"/>
      <c r="O7" s="172"/>
      <c r="P7" s="47"/>
    </row>
    <row r="8" spans="1:16" s="46" customFormat="1" ht="23.1" customHeight="1" x14ac:dyDescent="0.3">
      <c r="A8" s="45"/>
      <c r="B8" s="190" t="s">
        <v>19</v>
      </c>
      <c r="C8" s="391" t="s">
        <v>76</v>
      </c>
      <c r="D8" s="398"/>
      <c r="E8" s="191"/>
      <c r="F8" s="190" t="s">
        <v>38</v>
      </c>
      <c r="G8" s="401">
        <v>-40</v>
      </c>
      <c r="H8" s="402"/>
      <c r="I8" s="191"/>
      <c r="J8" s="183"/>
      <c r="K8" s="194" t="s">
        <v>23</v>
      </c>
      <c r="L8" s="391">
        <v>1</v>
      </c>
      <c r="M8" s="398"/>
      <c r="N8" s="183"/>
      <c r="O8" s="172"/>
      <c r="P8" s="47"/>
    </row>
    <row r="9" spans="1:16" s="52" customFormat="1" ht="8.25" x14ac:dyDescent="0.15">
      <c r="A9" s="51"/>
      <c r="B9" s="22"/>
      <c r="C9" s="22"/>
      <c r="D9" s="22"/>
      <c r="E9" s="22"/>
      <c r="F9" s="22"/>
      <c r="G9" s="22"/>
      <c r="H9" s="22"/>
      <c r="I9" s="149"/>
      <c r="J9" s="149"/>
      <c r="K9" s="149"/>
      <c r="L9" s="149"/>
      <c r="M9" s="149"/>
      <c r="N9" s="150"/>
      <c r="O9" s="150"/>
      <c r="P9" s="18"/>
    </row>
    <row r="10" spans="1:16" ht="29.25" customHeight="1" x14ac:dyDescent="0.3">
      <c r="A10" s="44"/>
      <c r="B10" s="403" t="s">
        <v>10</v>
      </c>
      <c r="C10" s="404"/>
      <c r="D10" s="404"/>
      <c r="E10" s="404"/>
      <c r="F10" s="404"/>
      <c r="G10" s="404"/>
      <c r="H10" s="404"/>
      <c r="I10" s="404"/>
      <c r="J10" s="404"/>
      <c r="K10" s="404"/>
      <c r="L10" s="404"/>
      <c r="M10" s="404"/>
      <c r="N10" s="404"/>
      <c r="O10" s="154"/>
      <c r="P10" s="50"/>
    </row>
    <row r="11" spans="1:16" s="49" customFormat="1" ht="26.45" customHeight="1" x14ac:dyDescent="0.2">
      <c r="A11" s="48"/>
      <c r="B11" s="74" t="s">
        <v>31</v>
      </c>
      <c r="C11" s="156" t="s">
        <v>35</v>
      </c>
      <c r="D11" s="75" t="s">
        <v>15</v>
      </c>
      <c r="E11" s="76" t="s">
        <v>29</v>
      </c>
      <c r="F11" s="153" t="s">
        <v>2</v>
      </c>
      <c r="G11" s="158" t="s">
        <v>3</v>
      </c>
      <c r="H11" s="157" t="s">
        <v>0</v>
      </c>
      <c r="I11" s="74" t="s">
        <v>4</v>
      </c>
      <c r="J11" s="38" t="s">
        <v>55</v>
      </c>
      <c r="K11" s="38" t="s">
        <v>57</v>
      </c>
      <c r="L11" s="68" t="s">
        <v>1</v>
      </c>
      <c r="M11" s="38" t="s">
        <v>59</v>
      </c>
      <c r="N11" s="38" t="s">
        <v>60</v>
      </c>
      <c r="O11" s="38" t="s">
        <v>61</v>
      </c>
      <c r="P11" s="50"/>
    </row>
    <row r="12" spans="1:16" ht="12.95" customHeight="1" x14ac:dyDescent="0.2">
      <c r="A12" s="44"/>
      <c r="B12" s="155" t="s">
        <v>28</v>
      </c>
      <c r="C12" s="78"/>
      <c r="D12" s="77" t="s">
        <v>8</v>
      </c>
      <c r="E12" s="77" t="s">
        <v>28</v>
      </c>
      <c r="F12" s="79" t="s">
        <v>6</v>
      </c>
      <c r="G12" s="80" t="s">
        <v>7</v>
      </c>
      <c r="H12" s="81"/>
      <c r="I12" s="82" t="s">
        <v>5</v>
      </c>
      <c r="J12" s="121" t="s">
        <v>56</v>
      </c>
      <c r="K12" s="121"/>
      <c r="L12" s="152"/>
      <c r="M12" s="121"/>
      <c r="N12" s="16"/>
      <c r="O12" s="16"/>
      <c r="P12" s="50"/>
    </row>
    <row r="13" spans="1:16" s="52" customFormat="1" ht="8.25" x14ac:dyDescent="0.15">
      <c r="A13" s="51"/>
      <c r="B13" s="22"/>
      <c r="C13" s="22"/>
      <c r="D13" s="22"/>
      <c r="E13" s="22"/>
      <c r="F13" s="22"/>
      <c r="G13" s="22"/>
      <c r="H13" s="22"/>
      <c r="I13" s="149"/>
      <c r="J13" s="149"/>
      <c r="K13" s="149"/>
      <c r="L13" s="149"/>
      <c r="M13" s="149"/>
      <c r="N13" s="150"/>
      <c r="O13" s="150"/>
      <c r="P13" s="18"/>
    </row>
    <row r="14" spans="1:16" s="55" customFormat="1" ht="43.9" customHeight="1" x14ac:dyDescent="0.2">
      <c r="A14" s="44"/>
      <c r="B14" s="83"/>
      <c r="C14" s="130"/>
      <c r="D14" s="84"/>
      <c r="E14" s="85"/>
      <c r="F14" s="84"/>
      <c r="G14" s="85"/>
      <c r="H14" s="83"/>
      <c r="I14" s="151"/>
      <c r="J14" s="151"/>
      <c r="K14" s="151"/>
      <c r="L14" s="151"/>
      <c r="M14" s="151"/>
      <c r="N14" s="151"/>
      <c r="O14" s="151"/>
      <c r="P14" s="50"/>
    </row>
    <row r="15" spans="1:16" s="55" customFormat="1" ht="43.9" customHeight="1" x14ac:dyDescent="0.2">
      <c r="A15" s="44"/>
      <c r="B15" s="83"/>
      <c r="C15" s="130"/>
      <c r="D15" s="84"/>
      <c r="E15" s="85"/>
      <c r="F15" s="84"/>
      <c r="G15" s="85"/>
      <c r="H15" s="83"/>
      <c r="I15" s="151"/>
      <c r="J15" s="151"/>
      <c r="K15" s="151"/>
      <c r="L15" s="151"/>
      <c r="M15" s="151"/>
      <c r="N15" s="151"/>
      <c r="O15" s="151"/>
      <c r="P15" s="50"/>
    </row>
    <row r="16" spans="1:16" s="55" customFormat="1" ht="43.9" customHeight="1" x14ac:dyDescent="0.2">
      <c r="A16" s="44"/>
      <c r="B16" s="83"/>
      <c r="C16" s="130"/>
      <c r="D16" s="84"/>
      <c r="E16" s="85"/>
      <c r="F16" s="84"/>
      <c r="G16" s="85"/>
      <c r="H16" s="83"/>
      <c r="I16" s="151"/>
      <c r="J16" s="151"/>
      <c r="K16" s="151"/>
      <c r="L16" s="151"/>
      <c r="M16" s="151"/>
      <c r="N16" s="151"/>
      <c r="O16" s="151"/>
      <c r="P16" s="50"/>
    </row>
    <row r="17" spans="1:16" s="55" customFormat="1" ht="43.9" customHeight="1" x14ac:dyDescent="0.2">
      <c r="A17" s="44"/>
      <c r="B17" s="83"/>
      <c r="C17" s="130"/>
      <c r="D17" s="84"/>
      <c r="E17" s="85"/>
      <c r="F17" s="84"/>
      <c r="G17" s="85"/>
      <c r="H17" s="83"/>
      <c r="I17" s="151"/>
      <c r="J17" s="151"/>
      <c r="K17" s="151"/>
      <c r="L17" s="151"/>
      <c r="M17" s="151"/>
      <c r="N17" s="151"/>
      <c r="O17" s="151"/>
      <c r="P17" s="50"/>
    </row>
    <row r="18" spans="1:16" s="55" customFormat="1" ht="43.9" customHeight="1" x14ac:dyDescent="0.2">
      <c r="A18" s="44"/>
      <c r="B18" s="53"/>
      <c r="C18" s="71"/>
      <c r="D18" s="54"/>
      <c r="E18" s="67"/>
      <c r="F18" s="54"/>
      <c r="G18" s="85"/>
      <c r="H18" s="83"/>
      <c r="I18" s="151"/>
      <c r="J18" s="151"/>
      <c r="K18" s="151"/>
      <c r="L18" s="151"/>
      <c r="M18" s="151"/>
      <c r="N18" s="151"/>
      <c r="O18" s="151"/>
      <c r="P18" s="50"/>
    </row>
    <row r="19" spans="1:16" s="55" customFormat="1" ht="43.9" customHeight="1" x14ac:dyDescent="0.2">
      <c r="A19" s="44"/>
      <c r="B19" s="53"/>
      <c r="C19" s="71"/>
      <c r="D19" s="54"/>
      <c r="E19" s="67"/>
      <c r="F19" s="54"/>
      <c r="G19" s="85"/>
      <c r="H19" s="83"/>
      <c r="I19" s="151"/>
      <c r="J19" s="151"/>
      <c r="K19" s="151"/>
      <c r="L19" s="151"/>
      <c r="M19" s="151"/>
      <c r="N19" s="151"/>
      <c r="O19" s="151"/>
      <c r="P19" s="50"/>
    </row>
    <row r="20" spans="1:16" s="55" customFormat="1" ht="43.9" customHeight="1" x14ac:dyDescent="0.2">
      <c r="A20" s="44"/>
      <c r="B20" s="53"/>
      <c r="C20" s="71"/>
      <c r="D20" s="54"/>
      <c r="E20" s="67"/>
      <c r="F20" s="54"/>
      <c r="G20" s="85"/>
      <c r="H20" s="83"/>
      <c r="I20" s="151"/>
      <c r="J20" s="151"/>
      <c r="K20" s="151"/>
      <c r="L20" s="151"/>
      <c r="M20" s="151"/>
      <c r="N20" s="151"/>
      <c r="O20" s="151"/>
      <c r="P20" s="50"/>
    </row>
    <row r="21" spans="1:16" s="55" customFormat="1" ht="43.9" customHeight="1" x14ac:dyDescent="0.2">
      <c r="A21" s="44"/>
      <c r="B21" s="53"/>
      <c r="C21" s="71"/>
      <c r="D21" s="54"/>
      <c r="E21" s="67"/>
      <c r="F21" s="54"/>
      <c r="G21" s="85"/>
      <c r="H21" s="83"/>
      <c r="I21" s="151"/>
      <c r="J21" s="151"/>
      <c r="K21" s="151"/>
      <c r="L21" s="151"/>
      <c r="M21" s="151"/>
      <c r="N21" s="151"/>
      <c r="O21" s="151"/>
      <c r="P21" s="50"/>
    </row>
    <row r="22" spans="1:16" s="55" customFormat="1" ht="43.9" customHeight="1" x14ac:dyDescent="0.2">
      <c r="A22" s="44"/>
      <c r="B22" s="53"/>
      <c r="C22" s="71"/>
      <c r="D22" s="54"/>
      <c r="E22" s="67"/>
      <c r="F22" s="54"/>
      <c r="G22" s="85"/>
      <c r="H22" s="83"/>
      <c r="I22" s="151"/>
      <c r="J22" s="151"/>
      <c r="K22" s="151"/>
      <c r="L22" s="151"/>
      <c r="M22" s="151"/>
      <c r="N22" s="151"/>
      <c r="O22" s="151"/>
      <c r="P22" s="50"/>
    </row>
    <row r="23" spans="1:16" s="55" customFormat="1" ht="43.9" customHeight="1" x14ac:dyDescent="0.2">
      <c r="A23" s="44"/>
      <c r="B23" s="53"/>
      <c r="C23" s="71"/>
      <c r="D23" s="54"/>
      <c r="E23" s="67"/>
      <c r="F23" s="54"/>
      <c r="G23" s="85"/>
      <c r="H23" s="83"/>
      <c r="I23" s="151"/>
      <c r="J23" s="151"/>
      <c r="K23" s="151"/>
      <c r="L23" s="151"/>
      <c r="M23" s="151"/>
      <c r="N23" s="151"/>
      <c r="O23" s="151"/>
      <c r="P23" s="50"/>
    </row>
    <row r="24" spans="1:16" s="55" customFormat="1" ht="43.9" customHeight="1" x14ac:dyDescent="0.2">
      <c r="A24" s="44"/>
      <c r="B24" s="53"/>
      <c r="C24" s="71"/>
      <c r="D24" s="54"/>
      <c r="E24" s="67"/>
      <c r="F24" s="54"/>
      <c r="G24" s="85"/>
      <c r="H24" s="83"/>
      <c r="I24" s="151"/>
      <c r="J24" s="151"/>
      <c r="K24" s="151"/>
      <c r="L24" s="151"/>
      <c r="M24" s="151"/>
      <c r="N24" s="151"/>
      <c r="O24" s="151"/>
      <c r="P24" s="50"/>
    </row>
    <row r="25" spans="1:16" s="55" customFormat="1" ht="43.9" customHeight="1" x14ac:dyDescent="0.2">
      <c r="A25" s="44"/>
      <c r="B25" s="53"/>
      <c r="C25" s="71"/>
      <c r="D25" s="54"/>
      <c r="E25" s="67"/>
      <c r="F25" s="54"/>
      <c r="G25" s="85"/>
      <c r="H25" s="83"/>
      <c r="I25" s="151"/>
      <c r="J25" s="151"/>
      <c r="K25" s="151"/>
      <c r="L25" s="151"/>
      <c r="M25" s="151"/>
      <c r="N25" s="151"/>
      <c r="O25" s="151"/>
      <c r="P25" s="50"/>
    </row>
    <row r="26" spans="1:16" s="55" customFormat="1" ht="43.9" customHeight="1" x14ac:dyDescent="0.2">
      <c r="A26" s="44"/>
      <c r="B26" s="53"/>
      <c r="C26" s="71"/>
      <c r="D26" s="54"/>
      <c r="E26" s="67"/>
      <c r="F26" s="54"/>
      <c r="G26" s="85"/>
      <c r="H26" s="83"/>
      <c r="I26" s="151"/>
      <c r="J26" s="151"/>
      <c r="K26" s="151"/>
      <c r="L26" s="151"/>
      <c r="M26" s="151"/>
      <c r="N26" s="151"/>
      <c r="O26" s="151"/>
      <c r="P26" s="50"/>
    </row>
    <row r="27" spans="1:16" s="55" customFormat="1" ht="43.9" customHeight="1" x14ac:dyDescent="0.2">
      <c r="A27" s="44"/>
      <c r="B27" s="83"/>
      <c r="C27" s="130"/>
      <c r="D27" s="84"/>
      <c r="E27" s="85"/>
      <c r="F27" s="84"/>
      <c r="G27" s="85"/>
      <c r="H27" s="83"/>
      <c r="I27" s="151"/>
      <c r="J27" s="151"/>
      <c r="K27" s="151"/>
      <c r="L27" s="151"/>
      <c r="M27" s="151"/>
      <c r="N27" s="151"/>
      <c r="O27" s="151"/>
      <c r="P27" s="50"/>
    </row>
    <row r="28" spans="1:16" s="55" customFormat="1" ht="43.9" customHeight="1" x14ac:dyDescent="0.2">
      <c r="A28" s="44"/>
      <c r="B28" s="53"/>
      <c r="C28" s="71"/>
      <c r="D28" s="54"/>
      <c r="E28" s="67"/>
      <c r="F28" s="54"/>
      <c r="G28" s="85"/>
      <c r="H28" s="83"/>
      <c r="I28" s="151"/>
      <c r="J28" s="151"/>
      <c r="K28" s="151"/>
      <c r="L28" s="151"/>
      <c r="M28" s="151"/>
      <c r="N28" s="151"/>
      <c r="O28" s="151"/>
      <c r="P28" s="50"/>
    </row>
    <row r="29" spans="1:16" s="55" customFormat="1" ht="43.9" customHeight="1" x14ac:dyDescent="0.2">
      <c r="A29" s="44"/>
      <c r="B29" s="53"/>
      <c r="C29" s="71"/>
      <c r="D29" s="54"/>
      <c r="E29" s="67"/>
      <c r="F29" s="54"/>
      <c r="G29" s="85"/>
      <c r="H29" s="83"/>
      <c r="I29" s="151"/>
      <c r="J29" s="151"/>
      <c r="K29" s="151"/>
      <c r="L29" s="151"/>
      <c r="M29" s="151"/>
      <c r="N29" s="151"/>
      <c r="O29" s="151"/>
      <c r="P29" s="50"/>
    </row>
    <row r="30" spans="1:16" s="55" customFormat="1" ht="43.9" customHeight="1" x14ac:dyDescent="0.2">
      <c r="A30" s="44"/>
      <c r="B30" s="53"/>
      <c r="C30" s="71"/>
      <c r="D30" s="54"/>
      <c r="E30" s="67"/>
      <c r="F30" s="54"/>
      <c r="G30" s="85"/>
      <c r="H30" s="83"/>
      <c r="I30" s="151"/>
      <c r="J30" s="151"/>
      <c r="K30" s="151"/>
      <c r="L30" s="151"/>
      <c r="M30" s="151"/>
      <c r="N30" s="151"/>
      <c r="O30" s="151"/>
      <c r="P30" s="50"/>
    </row>
    <row r="31" spans="1:16" s="55" customFormat="1" ht="43.9" customHeight="1" x14ac:dyDescent="0.2">
      <c r="A31" s="44"/>
      <c r="B31" s="53"/>
      <c r="C31" s="71"/>
      <c r="D31" s="54"/>
      <c r="E31" s="67"/>
      <c r="F31" s="54"/>
      <c r="G31" s="85"/>
      <c r="H31" s="83"/>
      <c r="I31" s="151"/>
      <c r="J31" s="151"/>
      <c r="K31" s="151"/>
      <c r="L31" s="151"/>
      <c r="M31" s="151"/>
      <c r="N31" s="151"/>
      <c r="O31" s="151"/>
      <c r="P31" s="50"/>
    </row>
    <row r="32" spans="1:16" s="55" customFormat="1" ht="43.9" customHeight="1" x14ac:dyDescent="0.2">
      <c r="A32" s="44"/>
      <c r="B32" s="53"/>
      <c r="C32" s="71"/>
      <c r="D32" s="54"/>
      <c r="E32" s="67"/>
      <c r="F32" s="54"/>
      <c r="G32" s="85"/>
      <c r="H32" s="83"/>
      <c r="I32" s="151"/>
      <c r="J32" s="151"/>
      <c r="K32" s="151"/>
      <c r="L32" s="151"/>
      <c r="M32" s="151"/>
      <c r="N32" s="151"/>
      <c r="O32" s="151"/>
      <c r="P32" s="50"/>
    </row>
    <row r="33" spans="1:16" s="55" customFormat="1" ht="43.9" customHeight="1" x14ac:dyDescent="0.2">
      <c r="A33" s="44"/>
      <c r="B33" s="53"/>
      <c r="C33" s="71"/>
      <c r="D33" s="54"/>
      <c r="E33" s="67"/>
      <c r="F33" s="54"/>
      <c r="G33" s="85"/>
      <c r="H33" s="83"/>
      <c r="I33" s="151"/>
      <c r="J33" s="151"/>
      <c r="K33" s="151"/>
      <c r="L33" s="151"/>
      <c r="M33" s="151"/>
      <c r="N33" s="151"/>
      <c r="O33" s="151"/>
      <c r="P33" s="50"/>
    </row>
    <row r="34" spans="1:16" s="55" customFormat="1" ht="43.9" customHeight="1" x14ac:dyDescent="0.2">
      <c r="A34" s="44"/>
      <c r="B34" s="53"/>
      <c r="C34" s="71"/>
      <c r="D34" s="54"/>
      <c r="E34" s="67"/>
      <c r="F34" s="54"/>
      <c r="G34" s="85"/>
      <c r="H34" s="83"/>
      <c r="I34" s="151"/>
      <c r="J34" s="151"/>
      <c r="K34" s="151"/>
      <c r="L34" s="151"/>
      <c r="M34" s="151"/>
      <c r="N34" s="151"/>
      <c r="O34" s="151"/>
      <c r="P34" s="50"/>
    </row>
    <row r="35" spans="1:16" s="55" customFormat="1" ht="43.9" customHeight="1" x14ac:dyDescent="0.2">
      <c r="A35" s="44"/>
      <c r="B35" s="53"/>
      <c r="C35" s="71"/>
      <c r="D35" s="54"/>
      <c r="E35" s="67"/>
      <c r="F35" s="54"/>
      <c r="G35" s="85"/>
      <c r="H35" s="83"/>
      <c r="I35" s="151"/>
      <c r="J35" s="151"/>
      <c r="K35" s="151"/>
      <c r="L35" s="151"/>
      <c r="M35" s="151"/>
      <c r="N35" s="151"/>
      <c r="O35" s="151"/>
      <c r="P35" s="50"/>
    </row>
    <row r="36" spans="1:16" s="55" customFormat="1" ht="43.9" customHeight="1" x14ac:dyDescent="0.2">
      <c r="A36" s="44"/>
      <c r="B36" s="53"/>
      <c r="C36" s="71"/>
      <c r="D36" s="54"/>
      <c r="E36" s="67"/>
      <c r="F36" s="54"/>
      <c r="G36" s="85"/>
      <c r="H36" s="83"/>
      <c r="I36" s="151"/>
      <c r="J36" s="151"/>
      <c r="K36" s="151"/>
      <c r="L36" s="151"/>
      <c r="M36" s="151"/>
      <c r="N36" s="151"/>
      <c r="O36" s="151"/>
      <c r="P36" s="50"/>
    </row>
    <row r="37" spans="1:16" ht="9.9499999999999993" customHeight="1" x14ac:dyDescent="0.2">
      <c r="A37" s="56"/>
      <c r="B37" s="53"/>
      <c r="C37" s="71"/>
      <c r="D37" s="54"/>
      <c r="E37" s="67"/>
      <c r="F37" s="54"/>
      <c r="G37" s="85"/>
      <c r="H37" s="83"/>
      <c r="I37" s="151"/>
      <c r="J37" s="151"/>
      <c r="K37" s="151"/>
      <c r="L37" s="151"/>
      <c r="M37" s="151"/>
      <c r="N37" s="151"/>
      <c r="O37" s="151"/>
      <c r="P37" s="59"/>
    </row>
    <row r="38" spans="1:16" ht="15" x14ac:dyDescent="0.2">
      <c r="B38" s="53"/>
      <c r="C38" s="71"/>
      <c r="D38" s="54"/>
      <c r="E38" s="67"/>
      <c r="F38" s="54"/>
      <c r="G38" s="85"/>
      <c r="H38" s="83"/>
      <c r="I38" s="151"/>
      <c r="J38" s="151"/>
      <c r="K38" s="151"/>
      <c r="L38" s="151"/>
      <c r="M38" s="151"/>
      <c r="N38" s="151"/>
      <c r="O38" s="151"/>
    </row>
    <row r="39" spans="1:16" x14ac:dyDescent="0.2">
      <c r="B39" s="57"/>
      <c r="C39" s="57"/>
      <c r="D39" s="57"/>
      <c r="E39" s="57"/>
      <c r="F39" s="57"/>
      <c r="G39" s="58"/>
      <c r="H39" s="57"/>
      <c r="I39" s="57"/>
      <c r="J39" s="57"/>
      <c r="K39" s="57"/>
      <c r="L39" s="57"/>
      <c r="M39" s="57"/>
      <c r="N39" s="57"/>
      <c r="O39" s="59"/>
    </row>
  </sheetData>
  <sheetProtection selectLockedCells="1"/>
  <mergeCells count="20">
    <mergeCell ref="L7:M7"/>
    <mergeCell ref="C8:D8"/>
    <mergeCell ref="G8:H8"/>
    <mergeCell ref="L8:M8"/>
    <mergeCell ref="B10:N10"/>
    <mergeCell ref="C7:D7"/>
    <mergeCell ref="G7:H7"/>
    <mergeCell ref="L6:M6"/>
    <mergeCell ref="B2:B3"/>
    <mergeCell ref="F2:I2"/>
    <mergeCell ref="M2:N3"/>
    <mergeCell ref="F3:I4"/>
    <mergeCell ref="E5:F5"/>
    <mergeCell ref="J2:L3"/>
    <mergeCell ref="C2:D3"/>
    <mergeCell ref="J4:N4"/>
    <mergeCell ref="G5:H5"/>
    <mergeCell ref="L5:M5"/>
    <mergeCell ref="C6:D6"/>
    <mergeCell ref="G6:H6"/>
  </mergeCells>
  <phoneticPr fontId="15" type="noConversion"/>
  <conditionalFormatting sqref="G6:G8 L5:L8 C6:C8 M2">
    <cfRule type="cellIs" dxfId="0" priority="1" stopIfTrue="1" operator="equal">
      <formula>""""""</formula>
    </cfRule>
  </conditionalFormatting>
  <printOptions horizontalCentered="1"/>
  <pageMargins left="0.5" right="0.5" top="0.75" bottom="0.75" header="0.5" footer="0.5"/>
  <pageSetup scale="55" orientation="portrait" r:id="rId1"/>
  <headerFooter alignWithMargins="0">
    <oddFooter>&amp;L&amp;8&amp;Z&amp;F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0"/>
  <sheetViews>
    <sheetView topLeftCell="B1" zoomScale="60" zoomScaleNormal="60" zoomScaleSheetLayoutView="75" workbookViewId="0">
      <selection activeCell="R21" sqref="R21"/>
    </sheetView>
  </sheetViews>
  <sheetFormatPr defaultColWidth="12.140625" defaultRowHeight="11.25" x14ac:dyDescent="0.2"/>
  <cols>
    <col min="1" max="1" width="12.140625" style="4" hidden="1" customWidth="1"/>
    <col min="2" max="2" width="1.7109375" style="4" customWidth="1"/>
    <col min="3" max="3" width="12.140625" style="4" customWidth="1"/>
    <col min="4" max="4" width="20.7109375" style="4" customWidth="1"/>
    <col min="5" max="5" width="12.140625" style="4" customWidth="1"/>
    <col min="6" max="6" width="22.140625" style="4" customWidth="1"/>
    <col min="7" max="7" width="17.28515625" style="4" customWidth="1"/>
    <col min="8" max="8" width="20" style="4" customWidth="1"/>
    <col min="9" max="9" width="6.5703125" style="4" customWidth="1"/>
    <col min="10" max="10" width="12.140625" style="4" customWidth="1"/>
    <col min="11" max="12" width="8.7109375" style="4" customWidth="1"/>
    <col min="13" max="13" width="8.7109375" style="4" hidden="1" customWidth="1"/>
    <col min="14" max="14" width="1.7109375" style="4" customWidth="1"/>
    <col min="15" max="16384" width="12.140625" style="4"/>
  </cols>
  <sheetData>
    <row r="1" spans="1:14" ht="9.9499999999999993" customHeight="1" x14ac:dyDescent="0.2">
      <c r="B1" s="1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3"/>
    </row>
    <row r="2" spans="1:14" ht="9.9499999999999993" customHeight="1" x14ac:dyDescent="0.2">
      <c r="B2" s="73"/>
      <c r="C2" s="364" t="s">
        <v>64</v>
      </c>
      <c r="D2" s="365"/>
      <c r="E2" s="365"/>
      <c r="F2" s="365"/>
      <c r="G2" s="365"/>
      <c r="H2" s="365"/>
      <c r="I2" s="365"/>
      <c r="J2" s="365"/>
      <c r="K2" s="365"/>
      <c r="L2" s="365"/>
      <c r="M2" s="109"/>
      <c r="N2" s="14"/>
    </row>
    <row r="3" spans="1:14" ht="18.75" customHeight="1" x14ac:dyDescent="0.2">
      <c r="B3" s="73"/>
      <c r="C3" s="347"/>
      <c r="D3" s="348"/>
      <c r="E3" s="348"/>
      <c r="F3" s="348"/>
      <c r="G3" s="348"/>
      <c r="H3" s="348"/>
      <c r="I3" s="348"/>
      <c r="J3" s="348"/>
      <c r="K3" s="348"/>
      <c r="L3" s="348"/>
      <c r="M3" s="109"/>
      <c r="N3" s="14"/>
    </row>
    <row r="4" spans="1:14" ht="25.15" customHeight="1" x14ac:dyDescent="0.2">
      <c r="B4" s="73"/>
      <c r="C4" s="357" t="s">
        <v>52</v>
      </c>
      <c r="D4" s="358" t="str">
        <f>'Groundwater Profile Log'!C2</f>
        <v>Trinity</v>
      </c>
      <c r="E4" s="131"/>
      <c r="F4" s="349"/>
      <c r="G4" s="349"/>
      <c r="H4" s="349"/>
      <c r="I4" s="350" t="s">
        <v>14</v>
      </c>
      <c r="J4" s="350"/>
      <c r="K4" s="366" t="str">
        <f>'Groundwater Profile Log'!M2</f>
        <v>DPT-11</v>
      </c>
      <c r="L4" s="366">
        <f>'Groundwater Profile Log'!K2</f>
        <v>0</v>
      </c>
      <c r="M4" s="372"/>
      <c r="N4" s="14" t="s">
        <v>13</v>
      </c>
    </row>
    <row r="5" spans="1:14" s="9" customFormat="1" ht="12.95" customHeight="1" x14ac:dyDescent="0.2">
      <c r="B5" s="101"/>
      <c r="C5" s="357"/>
      <c r="D5" s="358"/>
      <c r="E5" s="131"/>
      <c r="F5" s="349"/>
      <c r="G5" s="349"/>
      <c r="H5" s="349"/>
      <c r="I5" s="350"/>
      <c r="J5" s="350"/>
      <c r="K5" s="110"/>
      <c r="L5" s="110"/>
      <c r="M5" s="373"/>
      <c r="N5" s="13"/>
    </row>
    <row r="6" spans="1:14" s="9" customFormat="1" ht="12.95" customHeight="1" x14ac:dyDescent="0.2">
      <c r="B6" s="101"/>
      <c r="C6" s="111"/>
      <c r="D6" s="104"/>
      <c r="E6" s="104"/>
      <c r="F6" s="349"/>
      <c r="G6" s="349"/>
      <c r="H6" s="349"/>
      <c r="I6" s="110"/>
      <c r="J6" s="104"/>
      <c r="K6" s="131"/>
      <c r="L6" s="131"/>
      <c r="M6" s="132"/>
      <c r="N6" s="13"/>
    </row>
    <row r="7" spans="1:14" ht="22.5" customHeight="1" x14ac:dyDescent="0.2">
      <c r="B7" s="73"/>
      <c r="C7" s="112" t="s">
        <v>18</v>
      </c>
      <c r="D7" s="105">
        <f>'Groundwater Profile Log'!C5</f>
        <v>42544</v>
      </c>
      <c r="E7" s="113"/>
      <c r="F7" s="135" t="s">
        <v>21</v>
      </c>
      <c r="G7" s="134" t="str">
        <f>'Groundwater Profile Log'!G5</f>
        <v>481APS05</v>
      </c>
      <c r="I7" s="139"/>
      <c r="J7" s="139" t="s">
        <v>22</v>
      </c>
      <c r="K7" s="361" t="str">
        <f>'Groundwater Profile Log'!L5</f>
        <v>Gas Drive</v>
      </c>
      <c r="L7" s="361"/>
      <c r="M7" s="115"/>
      <c r="N7" s="14"/>
    </row>
    <row r="8" spans="1:14" ht="23.1" customHeight="1" x14ac:dyDescent="0.2">
      <c r="B8" s="73"/>
      <c r="C8" s="112" t="s">
        <v>16</v>
      </c>
      <c r="D8" s="133" t="str">
        <f>'Groundwater Profile Log'!C6</f>
        <v>Marietta, GA</v>
      </c>
      <c r="E8" s="116"/>
      <c r="F8" s="135" t="s">
        <v>53</v>
      </c>
      <c r="G8" s="134" t="str">
        <f>'Groundwater Profile Log'!G6</f>
        <v>ZCRQT7055</v>
      </c>
      <c r="I8" s="139"/>
      <c r="J8" s="139" t="s">
        <v>33</v>
      </c>
      <c r="K8" s="374">
        <f>Front!L6</f>
        <v>37.619999999999997</v>
      </c>
      <c r="L8" s="374"/>
      <c r="M8" s="115"/>
      <c r="N8" s="14"/>
    </row>
    <row r="9" spans="1:14" s="9" customFormat="1" ht="23.1" customHeight="1" x14ac:dyDescent="0.3">
      <c r="B9" s="101"/>
      <c r="C9" s="112" t="s">
        <v>54</v>
      </c>
      <c r="D9" s="133">
        <f>'Groundwater Profile Log'!C7</f>
        <v>206201008</v>
      </c>
      <c r="E9" s="116"/>
      <c r="F9" s="135" t="s">
        <v>20</v>
      </c>
      <c r="G9" s="133" t="str">
        <f>'Groundwater Profile Log'!G7</f>
        <v>Cascade</v>
      </c>
      <c r="I9" s="139"/>
      <c r="J9" s="139" t="s">
        <v>32</v>
      </c>
      <c r="K9" s="374">
        <f>Front!L7</f>
        <v>70.41</v>
      </c>
      <c r="L9" s="374"/>
      <c r="M9" s="115"/>
      <c r="N9" s="13"/>
    </row>
    <row r="10" spans="1:14" s="9" customFormat="1" ht="23.1" customHeight="1" x14ac:dyDescent="0.3">
      <c r="B10" s="101"/>
      <c r="C10" s="112" t="s">
        <v>19</v>
      </c>
      <c r="D10" s="133" t="str">
        <f>'Groundwater Profile Log'!C8</f>
        <v>DB</v>
      </c>
      <c r="E10" s="116"/>
      <c r="F10" s="135" t="s">
        <v>34</v>
      </c>
      <c r="G10" s="117">
        <f>'Groundwater Profile Log'!G8</f>
        <v>-40</v>
      </c>
      <c r="I10" s="139"/>
      <c r="J10" s="139" t="s">
        <v>23</v>
      </c>
      <c r="K10" s="361">
        <f>'Groundwater Profile Log'!L8</f>
        <v>1</v>
      </c>
      <c r="L10" s="361"/>
      <c r="M10" s="115"/>
      <c r="N10" s="13"/>
    </row>
    <row r="11" spans="1:14" ht="12" customHeight="1" thickBot="1" x14ac:dyDescent="0.25">
      <c r="B11" s="73"/>
      <c r="C11" s="87"/>
      <c r="D11" s="88"/>
      <c r="E11" s="88"/>
      <c r="F11" s="88"/>
      <c r="G11" s="88"/>
      <c r="H11" s="88"/>
      <c r="I11" s="88"/>
      <c r="J11" s="88"/>
      <c r="K11" s="88"/>
      <c r="L11" s="88"/>
      <c r="M11" s="89"/>
      <c r="N11" s="14"/>
    </row>
    <row r="12" spans="1:14" ht="14.1" customHeight="1" x14ac:dyDescent="0.2">
      <c r="B12" s="5"/>
      <c r="C12" s="102"/>
      <c r="D12" s="103"/>
      <c r="E12" s="170"/>
      <c r="F12" s="161"/>
      <c r="G12" s="362"/>
      <c r="H12" s="363"/>
      <c r="I12" s="363"/>
      <c r="J12" s="165"/>
      <c r="K12" s="103"/>
      <c r="L12" s="103"/>
      <c r="M12" s="90"/>
      <c r="N12" s="5"/>
    </row>
    <row r="13" spans="1:14" s="7" customFormat="1" ht="26.45" customHeight="1" x14ac:dyDescent="0.2">
      <c r="B13" s="28"/>
      <c r="C13" s="29" t="s">
        <v>31</v>
      </c>
      <c r="D13" s="166" t="s">
        <v>30</v>
      </c>
      <c r="E13" s="64"/>
      <c r="F13" s="32" t="s">
        <v>41</v>
      </c>
      <c r="G13" s="302" t="s">
        <v>74</v>
      </c>
      <c r="H13" s="136"/>
      <c r="I13" s="168"/>
      <c r="J13" s="375" t="s">
        <v>1</v>
      </c>
      <c r="K13" s="376"/>
      <c r="L13" s="376"/>
      <c r="M13" s="39"/>
      <c r="N13" s="31"/>
    </row>
    <row r="14" spans="1:14" ht="12.95" customHeight="1" x14ac:dyDescent="0.2">
      <c r="B14" s="5"/>
      <c r="C14" s="91" t="s">
        <v>28</v>
      </c>
      <c r="D14" s="162"/>
      <c r="E14" s="92"/>
      <c r="F14" s="86"/>
      <c r="G14" s="159"/>
      <c r="H14" s="86"/>
      <c r="I14" s="29"/>
      <c r="J14" s="163"/>
      <c r="K14" s="86"/>
      <c r="L14" s="86"/>
      <c r="M14" s="93"/>
      <c r="N14" s="31"/>
    </row>
    <row r="15" spans="1:14" s="24" customFormat="1" ht="12.75" x14ac:dyDescent="0.2">
      <c r="B15" s="17"/>
      <c r="C15" s="360"/>
      <c r="D15" s="360"/>
      <c r="E15" s="160"/>
      <c r="F15" s="94"/>
      <c r="G15" s="167"/>
      <c r="H15" s="95"/>
      <c r="I15" s="169"/>
      <c r="J15" s="96"/>
      <c r="K15" s="94"/>
      <c r="L15" s="94"/>
      <c r="M15" s="94"/>
      <c r="N15" s="23"/>
    </row>
    <row r="16" spans="1:14" s="10" customFormat="1" ht="39.950000000000003" customHeight="1" x14ac:dyDescent="0.2">
      <c r="A16" s="10" t="e">
        <f ca="1">IF(#REF!&lt;&gt;"",CELL("ROW",#REF!),"")</f>
        <v>#REF!</v>
      </c>
      <c r="B16" s="5"/>
      <c r="C16" s="173">
        <v>-68</v>
      </c>
      <c r="D16" s="173" t="s">
        <v>98</v>
      </c>
      <c r="E16" s="137"/>
      <c r="F16" s="173" t="s">
        <v>97</v>
      </c>
      <c r="G16" s="305">
        <f>IF(ISNUMBER(C16),LOOKUP(F16,{"Could Not Produce Water","Equipment Issue","Yield Deemed Too Slow"},{4,5,6}),"")</f>
        <v>4</v>
      </c>
      <c r="H16" s="97"/>
      <c r="I16" s="138"/>
      <c r="J16" s="369" t="s">
        <v>99</v>
      </c>
      <c r="K16" s="370"/>
      <c r="L16" s="370"/>
      <c r="M16" s="371"/>
      <c r="N16" s="14"/>
    </row>
    <row r="17" spans="1:14" s="10" customFormat="1" ht="39.950000000000003" customHeight="1" x14ac:dyDescent="0.2">
      <c r="A17" s="10" t="e">
        <f ca="1">IF(#REF!&lt;&gt;"",CELL("ROW",#REF!),"")</f>
        <v>#REF!</v>
      </c>
      <c r="B17" s="5"/>
      <c r="C17" s="97"/>
      <c r="D17" s="97"/>
      <c r="E17" s="137"/>
      <c r="F17" s="97"/>
      <c r="G17" s="305" t="str">
        <f>IF(ISNUMBER(C17),LOOKUP(F17,{"Could Not Produce Water","Equipment Issue","Yield Deemed Too Slow"},{4,5,6}),"")</f>
        <v/>
      </c>
      <c r="H17" s="97"/>
      <c r="I17" s="138"/>
      <c r="J17" s="367"/>
      <c r="K17" s="368"/>
      <c r="L17" s="368"/>
      <c r="M17" s="368"/>
      <c r="N17" s="14"/>
    </row>
    <row r="18" spans="1:14" s="10" customFormat="1" ht="39.950000000000003" customHeight="1" x14ac:dyDescent="0.2">
      <c r="A18" s="10" t="e">
        <f ca="1">IF(#REF!&lt;&gt;"",CELL("ROW",#REF!),"")</f>
        <v>#REF!</v>
      </c>
      <c r="B18" s="5"/>
      <c r="C18" s="97"/>
      <c r="D18" s="97"/>
      <c r="E18" s="137"/>
      <c r="F18" s="97"/>
      <c r="G18" s="305" t="str">
        <f>IF(ISNUMBER(C18),LOOKUP(F18,{"Could Not Produce Water","Equipment Issue","Yield Deemed Too Slow"},{4,5,6}),"")</f>
        <v/>
      </c>
      <c r="H18" s="97"/>
      <c r="I18" s="138"/>
      <c r="J18" s="367"/>
      <c r="K18" s="368"/>
      <c r="L18" s="368"/>
      <c r="M18" s="368"/>
      <c r="N18" s="14"/>
    </row>
    <row r="19" spans="1:14" s="10" customFormat="1" ht="39.950000000000003" customHeight="1" x14ac:dyDescent="0.2">
      <c r="A19" s="10" t="e">
        <f ca="1">IF(#REF!&lt;&gt;"",CELL("ROW",#REF!),"")</f>
        <v>#REF!</v>
      </c>
      <c r="B19" s="5"/>
      <c r="C19" s="97"/>
      <c r="D19" s="97"/>
      <c r="E19" s="137"/>
      <c r="F19" s="97"/>
      <c r="G19" s="305" t="str">
        <f>IF(ISNUMBER(C19),LOOKUP(F19,{"Could Not Produce Water","Equipment Issue","Yield Deemed Too Slow"},{4,5,6}),"")</f>
        <v/>
      </c>
      <c r="H19" s="97"/>
      <c r="I19" s="138"/>
      <c r="J19" s="367"/>
      <c r="K19" s="368"/>
      <c r="L19" s="368"/>
      <c r="M19" s="368"/>
      <c r="N19" s="14"/>
    </row>
    <row r="20" spans="1:14" s="10" customFormat="1" ht="39.950000000000003" customHeight="1" x14ac:dyDescent="0.2">
      <c r="A20" s="10" t="e">
        <f ca="1">IF(#REF!&lt;&gt;"",CELL("ROW",#REF!),"")</f>
        <v>#REF!</v>
      </c>
      <c r="B20" s="5"/>
      <c r="C20" s="97"/>
      <c r="D20" s="97"/>
      <c r="E20" s="137"/>
      <c r="F20" s="97"/>
      <c r="G20" s="305" t="str">
        <f>IF(ISNUMBER(C20),LOOKUP(F20,{"Could Not Produce Water","Equipment Issue","Yield Deemed Too Slow"},{4,5,6}),"")</f>
        <v/>
      </c>
      <c r="H20" s="97"/>
      <c r="I20" s="138"/>
      <c r="J20" s="367"/>
      <c r="K20" s="368"/>
      <c r="L20" s="368"/>
      <c r="M20" s="368"/>
      <c r="N20" s="14"/>
    </row>
    <row r="21" spans="1:14" s="10" customFormat="1" ht="39.950000000000003" customHeight="1" x14ac:dyDescent="0.2">
      <c r="A21" s="10" t="e">
        <f ca="1">IF(#REF!&lt;&gt;"",CELL("ROW",#REF!),"")</f>
        <v>#REF!</v>
      </c>
      <c r="B21" s="5"/>
      <c r="C21" s="97"/>
      <c r="D21" s="97"/>
      <c r="E21" s="137"/>
      <c r="F21" s="97"/>
      <c r="G21" s="305" t="str">
        <f>IF(ISNUMBER(C21),LOOKUP(F21,{"Could Not Produce Water","Equipment Issue","Yield Deemed Too Slow"},{4,5,6}),"")</f>
        <v/>
      </c>
      <c r="H21" s="97"/>
      <c r="I21" s="138"/>
      <c r="J21" s="367"/>
      <c r="K21" s="368"/>
      <c r="L21" s="368"/>
      <c r="M21" s="368"/>
      <c r="N21" s="14"/>
    </row>
    <row r="22" spans="1:14" s="10" customFormat="1" ht="39.950000000000003" customHeight="1" x14ac:dyDescent="0.2">
      <c r="A22" s="10" t="e">
        <f ca="1">IF(#REF!&lt;&gt;"",CELL("ROW",#REF!),"")</f>
        <v>#REF!</v>
      </c>
      <c r="B22" s="5"/>
      <c r="C22" s="97"/>
      <c r="D22" s="97"/>
      <c r="E22" s="137"/>
      <c r="F22" s="97"/>
      <c r="G22" s="305" t="str">
        <f>IF(ISNUMBER(C22),LOOKUP(F22,{"Could Not Produce Water","Equipment Issue","Yield Deemed Too Slow"},{4,5,6}),"")</f>
        <v/>
      </c>
      <c r="H22" s="97"/>
      <c r="I22" s="138"/>
      <c r="J22" s="367"/>
      <c r="K22" s="368"/>
      <c r="L22" s="368"/>
      <c r="M22" s="368"/>
      <c r="N22" s="14"/>
    </row>
    <row r="23" spans="1:14" s="10" customFormat="1" ht="39.950000000000003" customHeight="1" x14ac:dyDescent="0.2">
      <c r="A23" s="10" t="e">
        <f ca="1">IF(#REF!&lt;&gt;"",CELL("ROW",#REF!),"")</f>
        <v>#REF!</v>
      </c>
      <c r="B23" s="5"/>
      <c r="C23" s="97"/>
      <c r="D23" s="97"/>
      <c r="E23" s="137"/>
      <c r="F23" s="97"/>
      <c r="G23" s="305" t="str">
        <f>IF(ISNUMBER(C23),LOOKUP(F23,{"Could Not Produce Water","Equipment Issue","Yield Deemed Too Slow"},{4,5,6}),"")</f>
        <v/>
      </c>
      <c r="H23" s="97"/>
      <c r="I23" s="138"/>
      <c r="J23" s="367"/>
      <c r="K23" s="368"/>
      <c r="L23" s="368"/>
      <c r="M23" s="368"/>
      <c r="N23" s="14"/>
    </row>
    <row r="24" spans="1:14" s="10" customFormat="1" ht="39.950000000000003" customHeight="1" x14ac:dyDescent="0.2">
      <c r="A24" s="10" t="e">
        <f ca="1">IF(#REF!&lt;&gt;"",CELL("ROW",#REF!),"")</f>
        <v>#REF!</v>
      </c>
      <c r="B24" s="5"/>
      <c r="C24" s="97"/>
      <c r="D24" s="97"/>
      <c r="E24" s="137"/>
      <c r="F24" s="97"/>
      <c r="G24" s="305" t="str">
        <f>IF(ISNUMBER(C24),LOOKUP(F24,{"Could Not Produce Water","Equipment Issue","Yield Deemed Too Slow"},{4,5,6}),"")</f>
        <v/>
      </c>
      <c r="H24" s="97"/>
      <c r="I24" s="138"/>
      <c r="J24" s="367"/>
      <c r="K24" s="368"/>
      <c r="L24" s="368"/>
      <c r="M24" s="368"/>
      <c r="N24" s="14"/>
    </row>
    <row r="25" spans="1:14" s="10" customFormat="1" ht="39.950000000000003" customHeight="1" x14ac:dyDescent="0.2">
      <c r="A25" s="10" t="e">
        <f ca="1">IF(#REF!&lt;&gt;"",CELL("ROW",#REF!),"")</f>
        <v>#REF!</v>
      </c>
      <c r="B25" s="5"/>
      <c r="C25" s="97"/>
      <c r="D25" s="97"/>
      <c r="E25" s="137"/>
      <c r="F25" s="97"/>
      <c r="G25" s="305" t="str">
        <f>IF(ISNUMBER(C25),LOOKUP(F25,{"Could Not Produce Water","Equipment Issue","Yield Deemed Too Slow"},{4,5,6}),"")</f>
        <v/>
      </c>
      <c r="H25" s="97"/>
      <c r="I25" s="138"/>
      <c r="J25" s="367"/>
      <c r="K25" s="368"/>
      <c r="L25" s="368"/>
      <c r="M25" s="368"/>
      <c r="N25" s="14"/>
    </row>
    <row r="26" spans="1:14" s="10" customFormat="1" ht="39.950000000000003" customHeight="1" x14ac:dyDescent="0.2">
      <c r="A26" s="10" t="e">
        <f ca="1">IF(#REF!&lt;&gt;"",CELL("ROW",#REF!),"")</f>
        <v>#REF!</v>
      </c>
      <c r="B26" s="5"/>
      <c r="C26" s="97"/>
      <c r="D26" s="97"/>
      <c r="E26" s="137"/>
      <c r="F26" s="97"/>
      <c r="G26" s="305" t="str">
        <f>IF(ISNUMBER(C26),LOOKUP(F26,{"Could Not Produce Water","Equipment Issue","Yield Deemed Too Slow"},{4,5,6}),"")</f>
        <v/>
      </c>
      <c r="H26" s="97"/>
      <c r="I26" s="138"/>
      <c r="J26" s="367"/>
      <c r="K26" s="368"/>
      <c r="L26" s="368"/>
      <c r="M26" s="368"/>
      <c r="N26" s="14"/>
    </row>
    <row r="27" spans="1:14" s="10" customFormat="1" ht="39.950000000000003" customHeight="1" x14ac:dyDescent="0.2">
      <c r="A27" s="10" t="e">
        <f ca="1">IF(#REF!&lt;&gt;"",CELL("ROW",#REF!),"")</f>
        <v>#REF!</v>
      </c>
      <c r="B27" s="5"/>
      <c r="C27" s="97"/>
      <c r="D27" s="97"/>
      <c r="E27" s="137"/>
      <c r="F27" s="97"/>
      <c r="G27" s="305" t="str">
        <f>IF(ISNUMBER(C27),LOOKUP(F27,{"Could Not Produce Water","Equipment Issue","Yield Deemed Too Slow"},{4,5,6}),"")</f>
        <v/>
      </c>
      <c r="H27" s="97"/>
      <c r="I27" s="138"/>
      <c r="J27" s="367"/>
      <c r="K27" s="368"/>
      <c r="L27" s="368"/>
      <c r="M27" s="368"/>
      <c r="N27" s="14"/>
    </row>
    <row r="28" spans="1:14" s="10" customFormat="1" ht="39.950000000000003" customHeight="1" x14ac:dyDescent="0.2">
      <c r="A28" s="10" t="e">
        <f ca="1">IF(#REF!&lt;&gt;"",CELL("ROW",#REF!),"")</f>
        <v>#REF!</v>
      </c>
      <c r="B28" s="5"/>
      <c r="C28" s="97"/>
      <c r="D28" s="97"/>
      <c r="E28" s="137"/>
      <c r="F28" s="97"/>
      <c r="G28" s="305" t="str">
        <f>IF(ISNUMBER(C28),LOOKUP(F28,{"Could Not Produce Water","Equipment Issue","Yield Deemed Too Slow"},{4,5,6}),"")</f>
        <v/>
      </c>
      <c r="H28" s="97"/>
      <c r="I28" s="138"/>
      <c r="J28" s="367"/>
      <c r="K28" s="368"/>
      <c r="L28" s="368"/>
      <c r="M28" s="368"/>
      <c r="N28" s="14"/>
    </row>
    <row r="29" spans="1:14" s="10" customFormat="1" ht="39.950000000000003" customHeight="1" x14ac:dyDescent="0.2">
      <c r="A29" s="10" t="e">
        <f ca="1">IF(#REF!&lt;&gt;"",CELL("ROW",#REF!),"")</f>
        <v>#REF!</v>
      </c>
      <c r="B29" s="5"/>
      <c r="C29" s="97"/>
      <c r="D29" s="97"/>
      <c r="E29" s="137"/>
      <c r="F29" s="97"/>
      <c r="G29" s="305" t="str">
        <f>IF(ISNUMBER(C29),LOOKUP(F29,{"Could Not Produce Water","Equipment Issue","Yield Deemed Too Slow"},{4,5,6}),"")</f>
        <v/>
      </c>
      <c r="H29" s="97"/>
      <c r="I29" s="138"/>
      <c r="J29" s="367"/>
      <c r="K29" s="368"/>
      <c r="L29" s="368"/>
      <c r="M29" s="368"/>
      <c r="N29" s="14"/>
    </row>
    <row r="30" spans="1:14" s="10" customFormat="1" ht="39.950000000000003" customHeight="1" x14ac:dyDescent="0.2">
      <c r="A30" s="10" t="e">
        <f ca="1">IF(#REF!&lt;&gt;"",CELL("ROW",#REF!),"")</f>
        <v>#REF!</v>
      </c>
      <c r="B30" s="5"/>
      <c r="C30" s="97"/>
      <c r="D30" s="97"/>
      <c r="E30" s="137"/>
      <c r="F30" s="97"/>
      <c r="G30" s="305" t="str">
        <f>IF(ISNUMBER(C30),LOOKUP(F30,{"Could Not Produce Water","Equipment Issue","Yield Deemed Too Slow"},{4,5,6}),"")</f>
        <v/>
      </c>
      <c r="H30" s="97"/>
      <c r="I30" s="138"/>
      <c r="J30" s="367"/>
      <c r="K30" s="368"/>
      <c r="L30" s="368"/>
      <c r="M30" s="368"/>
      <c r="N30" s="14"/>
    </row>
    <row r="31" spans="1:14" s="10" customFormat="1" ht="39.950000000000003" customHeight="1" x14ac:dyDescent="0.2">
      <c r="A31" s="10" t="e">
        <f ca="1">IF(#REF!&lt;&gt;"",CELL("ROW",#REF!),"")</f>
        <v>#REF!</v>
      </c>
      <c r="B31" s="5"/>
      <c r="C31" s="97"/>
      <c r="D31" s="97"/>
      <c r="E31" s="137"/>
      <c r="F31" s="97"/>
      <c r="G31" s="305" t="str">
        <f>IF(ISNUMBER(C31),LOOKUP(F31,{"Could Not Produce Water","Equipment Issue","Yield Deemed Too Slow"},{4,5,6}),"")</f>
        <v/>
      </c>
      <c r="H31" s="97"/>
      <c r="I31" s="138"/>
      <c r="J31" s="367"/>
      <c r="K31" s="368"/>
      <c r="L31" s="368"/>
      <c r="M31" s="368"/>
      <c r="N31" s="14"/>
    </row>
    <row r="32" spans="1:14" s="10" customFormat="1" ht="39.950000000000003" customHeight="1" x14ac:dyDescent="0.2">
      <c r="A32" s="10" t="e">
        <f ca="1">IF(#REF!&lt;&gt;"",CELL("ROW",#REF!),"")</f>
        <v>#REF!</v>
      </c>
      <c r="B32" s="5"/>
      <c r="C32" s="97"/>
      <c r="D32" s="97"/>
      <c r="E32" s="137"/>
      <c r="F32" s="97"/>
      <c r="G32" s="305" t="str">
        <f>IF(ISNUMBER(C32),LOOKUP(F32,{"Could Not Produce Water","Equipment Issue","Yield Deemed Too Slow"},{4,5,6}),"")</f>
        <v/>
      </c>
      <c r="H32" s="97"/>
      <c r="I32" s="138"/>
      <c r="J32" s="367"/>
      <c r="K32" s="368"/>
      <c r="L32" s="368"/>
      <c r="M32" s="368"/>
      <c r="N32" s="14"/>
    </row>
    <row r="33" spans="1:14" s="10" customFormat="1" ht="39.950000000000003" customHeight="1" x14ac:dyDescent="0.2">
      <c r="A33" s="10" t="e">
        <f ca="1">IF(#REF!&lt;&gt;"",CELL("ROW",#REF!),"")</f>
        <v>#REF!</v>
      </c>
      <c r="B33" s="5"/>
      <c r="C33" s="97"/>
      <c r="D33" s="97"/>
      <c r="E33" s="137"/>
      <c r="F33" s="97"/>
      <c r="G33" s="305" t="str">
        <f>IF(ISNUMBER(C33),LOOKUP(F33,{"Could Not Produce Water","Equipment Issue","Yield Deemed Too Slow"},{4,5,6}),"")</f>
        <v/>
      </c>
      <c r="H33" s="97"/>
      <c r="I33" s="138"/>
      <c r="J33" s="367"/>
      <c r="K33" s="368"/>
      <c r="L33" s="368"/>
      <c r="M33" s="368"/>
      <c r="N33" s="14"/>
    </row>
    <row r="34" spans="1:14" s="10" customFormat="1" ht="39.950000000000003" customHeight="1" x14ac:dyDescent="0.2">
      <c r="A34" s="10" t="e">
        <f ca="1">IF(#REF!&lt;&gt;"",CELL("ROW",#REF!),"")</f>
        <v>#REF!</v>
      </c>
      <c r="B34" s="5"/>
      <c r="C34" s="97"/>
      <c r="D34" s="97"/>
      <c r="E34" s="137"/>
      <c r="F34" s="97"/>
      <c r="G34" s="305" t="str">
        <f>IF(ISNUMBER(C34),LOOKUP(F34,{"Could Not Produce Water","Equipment Issue","Yield Deemed Too Slow"},{4,5,6}),"")</f>
        <v/>
      </c>
      <c r="H34" s="97"/>
      <c r="I34" s="138"/>
      <c r="J34" s="367"/>
      <c r="K34" s="368"/>
      <c r="L34" s="368"/>
      <c r="M34" s="368"/>
      <c r="N34" s="14"/>
    </row>
    <row r="35" spans="1:14" s="10" customFormat="1" ht="39.950000000000003" customHeight="1" x14ac:dyDescent="0.2">
      <c r="A35" s="10" t="e">
        <f ca="1">IF(#REF!&lt;&gt;"",CELL("ROW",#REF!),"")</f>
        <v>#REF!</v>
      </c>
      <c r="B35" s="5"/>
      <c r="C35" s="97"/>
      <c r="D35" s="97"/>
      <c r="E35" s="137"/>
      <c r="F35" s="97"/>
      <c r="G35" s="305" t="str">
        <f>IF(ISNUMBER(C35),LOOKUP(F35,{"Could Not Produce Water","Equipment Issue","Yield Deemed Too Slow"},{4,5,6}),"")</f>
        <v/>
      </c>
      <c r="H35" s="97"/>
      <c r="I35" s="138"/>
      <c r="J35" s="367"/>
      <c r="K35" s="368"/>
      <c r="L35" s="368"/>
      <c r="M35" s="368"/>
      <c r="N35" s="14"/>
    </row>
    <row r="36" spans="1:14" s="10" customFormat="1" ht="39.950000000000003" customHeight="1" x14ac:dyDescent="0.2">
      <c r="A36" s="10" t="e">
        <f ca="1">IF(#REF!&lt;&gt;"",CELL("ROW",#REF!),"")</f>
        <v>#REF!</v>
      </c>
      <c r="B36" s="5"/>
      <c r="C36" s="97"/>
      <c r="D36" s="97"/>
      <c r="E36" s="137"/>
      <c r="F36" s="97"/>
      <c r="G36" s="305" t="str">
        <f>IF(ISNUMBER(C36),LOOKUP(F36,{"Could Not Produce Water","Equipment Issue","Yield Deemed Too Slow"},{4,5,6}),"")</f>
        <v/>
      </c>
      <c r="H36" s="97"/>
      <c r="I36" s="138"/>
      <c r="J36" s="367"/>
      <c r="K36" s="368"/>
      <c r="L36" s="368"/>
      <c r="M36" s="368"/>
      <c r="N36" s="14"/>
    </row>
    <row r="37" spans="1:14" s="10" customFormat="1" ht="39.950000000000003" customHeight="1" x14ac:dyDescent="0.2">
      <c r="A37" s="10" t="e">
        <f ca="1">IF(#REF!&lt;&gt;"",CELL("ROW",#REF!),"")</f>
        <v>#REF!</v>
      </c>
      <c r="B37" s="5"/>
      <c r="C37" s="97"/>
      <c r="D37" s="97"/>
      <c r="E37" s="137"/>
      <c r="F37" s="97"/>
      <c r="G37" s="305" t="str">
        <f>IF(ISNUMBER(C37),LOOKUP(F37,{"Could Not Produce Water","Equipment Issue","Yield Deemed Too Slow"},{4,5,6}),"")</f>
        <v/>
      </c>
      <c r="H37" s="97"/>
      <c r="I37" s="138"/>
      <c r="J37" s="367"/>
      <c r="K37" s="368"/>
      <c r="L37" s="368"/>
      <c r="M37" s="368"/>
      <c r="N37" s="14"/>
    </row>
    <row r="38" spans="1:14" s="10" customFormat="1" ht="39.950000000000003" customHeight="1" x14ac:dyDescent="0.2">
      <c r="A38" s="10" t="e">
        <f ca="1">IF(#REF!&lt;&gt;"",CELL("ROW",#REF!),"")</f>
        <v>#REF!</v>
      </c>
      <c r="B38" s="5"/>
      <c r="C38" s="97"/>
      <c r="D38" s="97"/>
      <c r="E38" s="137"/>
      <c r="F38" s="97"/>
      <c r="G38" s="305" t="str">
        <f>IF(ISNUMBER(C38),LOOKUP(F38,{"Could Not Produce Water","Equipment Issue","Yield Deemed Too Slow"},{4,5,6}),"")</f>
        <v/>
      </c>
      <c r="H38" s="97"/>
      <c r="I38" s="138"/>
      <c r="J38" s="367"/>
      <c r="K38" s="368"/>
      <c r="L38" s="368"/>
      <c r="M38" s="368"/>
      <c r="N38" s="14"/>
    </row>
    <row r="39" spans="1:14" s="10" customFormat="1" ht="39.950000000000003" customHeight="1" x14ac:dyDescent="0.2">
      <c r="A39" s="10" t="e">
        <f ca="1">IF(#REF!&lt;&gt;"",CELL("ROW",#REF!),"")</f>
        <v>#REF!</v>
      </c>
      <c r="B39" s="5"/>
      <c r="C39" s="97"/>
      <c r="D39" s="97"/>
      <c r="E39" s="137"/>
      <c r="F39" s="97"/>
      <c r="G39" s="305" t="str">
        <f>IF(ISNUMBER(C39),LOOKUP(F39,{"Could Not Produce Water","Equipment Issue","Yield Deemed Too Slow"},{4,5,6}),"")</f>
        <v/>
      </c>
      <c r="H39" s="97"/>
      <c r="I39" s="138"/>
      <c r="J39" s="367"/>
      <c r="K39" s="368"/>
      <c r="L39" s="368"/>
      <c r="M39" s="368"/>
      <c r="N39" s="14"/>
    </row>
    <row r="40" spans="1:14" s="10" customFormat="1" ht="39.950000000000003" customHeight="1" x14ac:dyDescent="0.2">
      <c r="A40" s="10" t="e">
        <f ca="1">IF(#REF!&lt;&gt;"",CELL("ROW",#REF!),"")</f>
        <v>#REF!</v>
      </c>
      <c r="B40" s="5"/>
      <c r="C40" s="97"/>
      <c r="D40" s="97"/>
      <c r="E40" s="137"/>
      <c r="F40" s="97"/>
      <c r="G40" s="305" t="str">
        <f>IF(ISNUMBER(C40),LOOKUP(F40,{"Could Not Produce Water","Equipment Issue","Yield Deemed Too Slow"},{4,5,6}),"")</f>
        <v/>
      </c>
      <c r="H40" s="97"/>
      <c r="I40" s="138"/>
      <c r="J40" s="367"/>
      <c r="K40" s="368"/>
      <c r="L40" s="368"/>
      <c r="M40" s="368"/>
      <c r="N40" s="14"/>
    </row>
    <row r="41" spans="1:14" s="10" customFormat="1" ht="39.950000000000003" customHeight="1" x14ac:dyDescent="0.2">
      <c r="A41" s="10" t="e">
        <f ca="1">IF(#REF!&lt;&gt;"",CELL("ROW",#REF!),"")</f>
        <v>#REF!</v>
      </c>
      <c r="B41" s="5"/>
      <c r="C41" s="97"/>
      <c r="D41" s="97"/>
      <c r="E41" s="137"/>
      <c r="F41" s="97"/>
      <c r="G41" s="305" t="str">
        <f>IF(ISNUMBER(C41),LOOKUP(F41,{"Could Not Produce Water","Equipment Issue","Yield Deemed Too Slow"},{4,5,6}),"")</f>
        <v/>
      </c>
      <c r="H41" s="97"/>
      <c r="I41" s="138"/>
      <c r="J41" s="367"/>
      <c r="K41" s="368"/>
      <c r="L41" s="368"/>
      <c r="M41" s="368"/>
      <c r="N41" s="14"/>
    </row>
    <row r="42" spans="1:14" s="10" customFormat="1" ht="39.950000000000003" customHeight="1" x14ac:dyDescent="0.2">
      <c r="A42" s="10" t="e">
        <f ca="1">IF(#REF!&lt;&gt;"",CELL("ROW",#REF!),"")</f>
        <v>#REF!</v>
      </c>
      <c r="B42" s="5"/>
      <c r="C42" s="97"/>
      <c r="D42" s="97"/>
      <c r="E42" s="137"/>
      <c r="F42" s="97"/>
      <c r="G42" s="305" t="str">
        <f>IF(ISNUMBER(C42),LOOKUP(F42,{"Could Not Produce Water","Equipment Issue","Yield Deemed Too Slow"},{4,5,6}),"")</f>
        <v/>
      </c>
      <c r="H42" s="97"/>
      <c r="I42" s="138"/>
      <c r="J42" s="367"/>
      <c r="K42" s="368"/>
      <c r="L42" s="368"/>
      <c r="M42" s="368"/>
      <c r="N42" s="14"/>
    </row>
    <row r="43" spans="1:14" s="10" customFormat="1" ht="39.950000000000003" customHeight="1" x14ac:dyDescent="0.2">
      <c r="A43" s="10" t="e">
        <f ca="1">IF(#REF!&lt;&gt;"",CELL("ROW",#REF!),"")</f>
        <v>#REF!</v>
      </c>
      <c r="B43" s="5"/>
      <c r="C43" s="97"/>
      <c r="D43" s="97"/>
      <c r="E43" s="137"/>
      <c r="F43" s="97"/>
      <c r="G43" s="305" t="str">
        <f>IF(ISNUMBER(C43),LOOKUP(F43,{"Could Not Produce Water","Equipment Issue","Yield Deemed Too Slow"},{4,5,6}),"")</f>
        <v/>
      </c>
      <c r="H43" s="97"/>
      <c r="I43" s="138"/>
      <c r="J43" s="367"/>
      <c r="K43" s="368"/>
      <c r="L43" s="368"/>
      <c r="M43" s="368"/>
      <c r="N43" s="14"/>
    </row>
    <row r="44" spans="1:14" s="10" customFormat="1" ht="39.950000000000003" customHeight="1" x14ac:dyDescent="0.2">
      <c r="A44" s="10" t="e">
        <f ca="1">IF(#REF!&lt;&gt;"",CELL("ROW",#REF!),"")</f>
        <v>#REF!</v>
      </c>
      <c r="B44" s="5"/>
      <c r="C44" s="97"/>
      <c r="D44" s="97"/>
      <c r="E44" s="137"/>
      <c r="F44" s="97"/>
      <c r="G44" s="305" t="str">
        <f>IF(ISNUMBER(C44),LOOKUP(F44,{"Could Not Produce Water","Equipment Issue","Yield Deemed Too Slow"},{4,5,6}),"")</f>
        <v/>
      </c>
      <c r="H44" s="97"/>
      <c r="I44" s="138"/>
      <c r="J44" s="367"/>
      <c r="K44" s="368"/>
      <c r="L44" s="368"/>
      <c r="M44" s="368"/>
      <c r="N44" s="14"/>
    </row>
    <row r="45" spans="1:14" s="10" customFormat="1" ht="39.950000000000003" customHeight="1" x14ac:dyDescent="0.2">
      <c r="A45" s="10" t="e">
        <f ca="1">IF(#REF!&lt;&gt;"",CELL("ROW",#REF!),"")</f>
        <v>#REF!</v>
      </c>
      <c r="B45" s="5"/>
      <c r="C45" s="97"/>
      <c r="D45" s="97"/>
      <c r="E45" s="137"/>
      <c r="F45" s="97"/>
      <c r="G45" s="305" t="str">
        <f>IF(ISNUMBER(C45),LOOKUP(F45,{"Could Not Produce Water","Equipment Issue","Yield Deemed Too Slow"},{4,5,6}),"")</f>
        <v/>
      </c>
      <c r="H45" s="97"/>
      <c r="I45" s="138"/>
      <c r="J45" s="367"/>
      <c r="K45" s="368"/>
      <c r="L45" s="368"/>
      <c r="M45" s="368"/>
      <c r="N45" s="14"/>
    </row>
    <row r="46" spans="1:14" s="10" customFormat="1" ht="39.950000000000003" customHeight="1" x14ac:dyDescent="0.2">
      <c r="B46" s="73"/>
      <c r="C46" s="97"/>
      <c r="D46" s="97"/>
      <c r="E46" s="137"/>
      <c r="F46" s="97"/>
      <c r="G46" s="305" t="str">
        <f>IF(ISNUMBER(C46),LOOKUP(F46,{"Could Not Produce Water","Equipment Issue","Yield Deemed Too Slow"},{4,5,6}),"")</f>
        <v/>
      </c>
      <c r="H46" s="97"/>
      <c r="I46" s="138"/>
      <c r="J46" s="367"/>
      <c r="K46" s="368"/>
      <c r="L46" s="368"/>
      <c r="M46" s="368"/>
      <c r="N46" s="14"/>
    </row>
    <row r="47" spans="1:14" ht="9.9499999999999993" customHeight="1" x14ac:dyDescent="0.2">
      <c r="B47" s="25"/>
      <c r="C47" s="26"/>
      <c r="D47" s="72"/>
      <c r="E47" s="26"/>
      <c r="F47" s="26"/>
      <c r="G47" s="26"/>
      <c r="H47" s="26"/>
      <c r="I47" s="26"/>
      <c r="J47" s="26"/>
      <c r="K47" s="26"/>
      <c r="L47" s="26"/>
      <c r="M47" s="26"/>
      <c r="N47" s="27"/>
    </row>
    <row r="48" spans="1:14" x14ac:dyDescent="0.2">
      <c r="C48" s="60" t="str">
        <f ca="1">CELL("filename",B10)</f>
        <v>\\cdlp-ttfile\Site_Characterization\PROJECT FOLDER\2020 PROJECTS\20.206201008 - KGS - MiHPT &amp; APS - Marietta, GA AFP6\APS\MSTJV\[DPT11_Groundwater Profiling Log_MSTJV.xlsx]Sample Attempt</v>
      </c>
    </row>
    <row r="49" spans="2:13" x14ac:dyDescent="0.2">
      <c r="M49" s="140"/>
    </row>
    <row r="59" spans="2:13" x14ac:dyDescent="0.2">
      <c r="B59" s="353"/>
      <c r="C59" s="354"/>
    </row>
    <row r="60" spans="2:13" x14ac:dyDescent="0.2">
      <c r="B60" s="355"/>
      <c r="C60" s="356"/>
    </row>
  </sheetData>
  <sheetProtection selectLockedCells="1"/>
  <mergeCells count="47">
    <mergeCell ref="B59:C59"/>
    <mergeCell ref="B60:C60"/>
    <mergeCell ref="J43:M43"/>
    <mergeCell ref="J44:M44"/>
    <mergeCell ref="J45:M45"/>
    <mergeCell ref="J46:M46"/>
    <mergeCell ref="J41:M41"/>
    <mergeCell ref="J42:M42"/>
    <mergeCell ref="J40:M40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24:M24"/>
    <mergeCell ref="J25:M25"/>
    <mergeCell ref="J26:M26"/>
    <mergeCell ref="J27:M27"/>
    <mergeCell ref="J28:M28"/>
    <mergeCell ref="M4:M5"/>
    <mergeCell ref="K7:L7"/>
    <mergeCell ref="K8:L8"/>
    <mergeCell ref="K9:L9"/>
    <mergeCell ref="J19:M19"/>
    <mergeCell ref="J17:M17"/>
    <mergeCell ref="J18:M18"/>
    <mergeCell ref="J13:L13"/>
    <mergeCell ref="J20:M20"/>
    <mergeCell ref="J21:M21"/>
    <mergeCell ref="J22:M22"/>
    <mergeCell ref="J23:M23"/>
    <mergeCell ref="J16:M16"/>
    <mergeCell ref="C15:D15"/>
    <mergeCell ref="K10:L10"/>
    <mergeCell ref="G12:I12"/>
    <mergeCell ref="C2:L3"/>
    <mergeCell ref="C4:C5"/>
    <mergeCell ref="D4:D5"/>
    <mergeCell ref="F4:H6"/>
    <mergeCell ref="I4:J5"/>
    <mergeCell ref="K4:L4"/>
  </mergeCells>
  <printOptions horizontalCentered="1"/>
  <pageMargins left="0.5" right="0.5" top="0.75" bottom="0.75" header="0.17" footer="0"/>
  <pageSetup scale="46" orientation="portrait" horizontalDpi="4294967292" verticalDpi="4294967292" r:id="rId1"/>
  <headerFooter alignWithMargins="0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workbookViewId="0">
      <selection activeCell="T21" sqref="T21"/>
    </sheetView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9"/>
  <sheetViews>
    <sheetView zoomScaleNormal="100" workbookViewId="0">
      <pane ySplit="1" topLeftCell="A2" activePane="bottomLeft" state="frozen"/>
      <selection activeCell="D4" sqref="D4:D5"/>
      <selection pane="bottomLeft"/>
    </sheetView>
  </sheetViews>
  <sheetFormatPr defaultRowHeight="12.75" x14ac:dyDescent="0.2"/>
  <sheetData>
    <row r="1" spans="1:8" x14ac:dyDescent="0.2">
      <c r="A1" t="s">
        <v>119</v>
      </c>
      <c r="B1" t="s">
        <v>120</v>
      </c>
      <c r="C1" t="s">
        <v>121</v>
      </c>
      <c r="D1" t="s">
        <v>122</v>
      </c>
      <c r="E1" t="s">
        <v>45</v>
      </c>
      <c r="F1" t="s">
        <v>123</v>
      </c>
      <c r="G1" t="s">
        <v>124</v>
      </c>
      <c r="H1" t="s">
        <v>62</v>
      </c>
    </row>
    <row r="2" spans="1:8" x14ac:dyDescent="0.2">
      <c r="A2">
        <v>5005.7489999999998</v>
      </c>
      <c r="B2">
        <v>-45.555999999999997</v>
      </c>
      <c r="C2">
        <v>-45.554000000000002</v>
      </c>
      <c r="D2">
        <v>0</v>
      </c>
      <c r="E2">
        <v>176.917</v>
      </c>
      <c r="F2">
        <v>80</v>
      </c>
      <c r="G2">
        <v>60.768999999999998</v>
      </c>
      <c r="H2">
        <v>3.8007</v>
      </c>
    </row>
    <row r="3" spans="1:8" x14ac:dyDescent="0.2">
      <c r="A3">
        <v>5006.97</v>
      </c>
      <c r="B3">
        <v>-45.616999999999997</v>
      </c>
      <c r="C3">
        <v>-45.613999999999997</v>
      </c>
      <c r="D3">
        <v>4.8840000000000003</v>
      </c>
      <c r="E3">
        <v>179.25899999999999</v>
      </c>
      <c r="F3">
        <v>80</v>
      </c>
      <c r="G3">
        <v>60.564999999999998</v>
      </c>
      <c r="H3">
        <v>3.9042000000000003</v>
      </c>
    </row>
    <row r="4" spans="1:8" x14ac:dyDescent="0.2">
      <c r="A4">
        <v>5007.9059999999999</v>
      </c>
      <c r="B4">
        <v>-45.695999999999998</v>
      </c>
      <c r="C4">
        <v>-45.69</v>
      </c>
      <c r="D4">
        <v>8.157</v>
      </c>
      <c r="E4">
        <v>179.214</v>
      </c>
      <c r="F4">
        <v>80</v>
      </c>
      <c r="G4">
        <v>60.738999999999997</v>
      </c>
      <c r="H4">
        <v>3.9024000000000005</v>
      </c>
    </row>
    <row r="5" spans="1:8" x14ac:dyDescent="0.2">
      <c r="A5">
        <v>5008.5280000000002</v>
      </c>
      <c r="B5">
        <v>-45.765999999999998</v>
      </c>
      <c r="C5">
        <v>-45.758000000000003</v>
      </c>
      <c r="D5">
        <v>10.897</v>
      </c>
      <c r="E5">
        <v>177.86699999999999</v>
      </c>
      <c r="F5">
        <v>80</v>
      </c>
      <c r="G5">
        <v>60.689</v>
      </c>
      <c r="H5">
        <v>3.8421000000000003</v>
      </c>
    </row>
    <row r="6" spans="1:8" x14ac:dyDescent="0.2">
      <c r="A6">
        <v>5009.1459999999997</v>
      </c>
      <c r="B6">
        <v>-45.845999999999997</v>
      </c>
      <c r="C6">
        <v>-45.835999999999999</v>
      </c>
      <c r="D6">
        <v>12.561999999999999</v>
      </c>
      <c r="E6">
        <v>177.24</v>
      </c>
      <c r="F6">
        <v>80</v>
      </c>
      <c r="G6">
        <v>60.765000000000001</v>
      </c>
      <c r="H6">
        <v>3.8142000000000005</v>
      </c>
    </row>
    <row r="7" spans="1:8" x14ac:dyDescent="0.2">
      <c r="A7">
        <v>5009.7640000000001</v>
      </c>
      <c r="B7">
        <v>-45.926000000000002</v>
      </c>
      <c r="C7">
        <v>-45.912999999999997</v>
      </c>
      <c r="D7">
        <v>12.47</v>
      </c>
      <c r="E7">
        <v>178.429</v>
      </c>
      <c r="F7">
        <v>80</v>
      </c>
      <c r="G7">
        <v>60.442999999999998</v>
      </c>
      <c r="H7">
        <v>3.8672999999999997</v>
      </c>
    </row>
    <row r="8" spans="1:8" x14ac:dyDescent="0.2">
      <c r="A8">
        <v>5010.3829999999998</v>
      </c>
      <c r="B8">
        <v>-46.012</v>
      </c>
      <c r="C8">
        <v>-45.996000000000002</v>
      </c>
      <c r="D8">
        <v>13.529</v>
      </c>
      <c r="E8">
        <v>177.76599999999999</v>
      </c>
      <c r="F8">
        <v>80</v>
      </c>
      <c r="G8">
        <v>61.216000000000001</v>
      </c>
      <c r="H8">
        <v>3.8376000000000001</v>
      </c>
    </row>
    <row r="9" spans="1:8" x14ac:dyDescent="0.2">
      <c r="A9">
        <v>5010.6880000000001</v>
      </c>
      <c r="B9">
        <v>-46.066000000000003</v>
      </c>
      <c r="C9">
        <v>-46.048999999999999</v>
      </c>
      <c r="D9">
        <v>17.265000000000001</v>
      </c>
      <c r="E9">
        <v>174.40100000000001</v>
      </c>
      <c r="F9">
        <v>80</v>
      </c>
      <c r="G9">
        <v>61.716999999999999</v>
      </c>
      <c r="H9">
        <v>3.6918000000000002</v>
      </c>
    </row>
    <row r="10" spans="1:8" x14ac:dyDescent="0.2">
      <c r="A10">
        <v>5010.9930000000004</v>
      </c>
      <c r="B10">
        <v>-46.133000000000003</v>
      </c>
      <c r="C10">
        <v>-46.113999999999997</v>
      </c>
      <c r="D10">
        <v>21.111999999999998</v>
      </c>
      <c r="E10">
        <v>175.77699999999999</v>
      </c>
      <c r="F10">
        <v>80</v>
      </c>
      <c r="G10">
        <v>60.201999999999998</v>
      </c>
      <c r="H10">
        <v>3.7512000000000003</v>
      </c>
    </row>
    <row r="11" spans="1:8" x14ac:dyDescent="0.2">
      <c r="A11">
        <v>5011.2969999999996</v>
      </c>
      <c r="B11">
        <v>-46.207999999999998</v>
      </c>
      <c r="C11">
        <v>-46.186999999999998</v>
      </c>
      <c r="D11">
        <v>24.088999999999999</v>
      </c>
      <c r="E11">
        <v>179.65899999999999</v>
      </c>
      <c r="F11">
        <v>80</v>
      </c>
      <c r="G11">
        <v>59.923999999999999</v>
      </c>
      <c r="H11">
        <v>3.9221999999999997</v>
      </c>
    </row>
    <row r="12" spans="1:8" x14ac:dyDescent="0.2">
      <c r="A12">
        <v>5011.6040000000003</v>
      </c>
      <c r="B12">
        <v>-46.289000000000001</v>
      </c>
      <c r="C12">
        <v>-46.265000000000001</v>
      </c>
      <c r="D12">
        <v>25.640999999999998</v>
      </c>
      <c r="E12">
        <v>179.999</v>
      </c>
      <c r="F12">
        <v>80</v>
      </c>
      <c r="G12">
        <v>60.613999999999997</v>
      </c>
      <c r="H12">
        <v>3.9384000000000006</v>
      </c>
    </row>
    <row r="13" spans="1:8" x14ac:dyDescent="0.2">
      <c r="A13">
        <v>5011.9110000000001</v>
      </c>
      <c r="B13">
        <v>-46.377000000000002</v>
      </c>
      <c r="C13">
        <v>-46.350999999999999</v>
      </c>
      <c r="D13">
        <v>27.817</v>
      </c>
      <c r="E13">
        <v>177.64</v>
      </c>
      <c r="F13">
        <v>80</v>
      </c>
      <c r="G13">
        <v>61.344999999999999</v>
      </c>
      <c r="H13">
        <v>3.8322000000000003</v>
      </c>
    </row>
    <row r="14" spans="1:8" x14ac:dyDescent="0.2">
      <c r="A14">
        <v>5012.2160000000003</v>
      </c>
      <c r="B14">
        <v>-46.463999999999999</v>
      </c>
      <c r="C14">
        <v>-46.435000000000002</v>
      </c>
      <c r="D14">
        <v>27.442</v>
      </c>
      <c r="E14">
        <v>173.74199999999999</v>
      </c>
      <c r="F14">
        <v>80</v>
      </c>
      <c r="G14">
        <v>61.978999999999999</v>
      </c>
      <c r="H14">
        <v>3.6638999999999999</v>
      </c>
    </row>
    <row r="15" spans="1:8" x14ac:dyDescent="0.2">
      <c r="A15">
        <v>5012.5209999999997</v>
      </c>
      <c r="B15">
        <v>-46.545999999999999</v>
      </c>
      <c r="C15">
        <v>-46.515000000000001</v>
      </c>
      <c r="D15">
        <v>26.251999999999999</v>
      </c>
      <c r="E15">
        <v>167.98500000000001</v>
      </c>
      <c r="F15">
        <v>80</v>
      </c>
      <c r="G15">
        <v>62.920999999999999</v>
      </c>
      <c r="H15">
        <v>3.4317000000000002</v>
      </c>
    </row>
    <row r="16" spans="1:8" x14ac:dyDescent="0.2">
      <c r="A16">
        <v>5012.8280000000004</v>
      </c>
      <c r="B16">
        <v>-46.627000000000002</v>
      </c>
      <c r="C16">
        <v>-46.593000000000004</v>
      </c>
      <c r="D16">
        <v>25.585000000000001</v>
      </c>
      <c r="E16">
        <v>161.74199999999999</v>
      </c>
      <c r="F16">
        <v>80</v>
      </c>
      <c r="G16">
        <v>63.445999999999998</v>
      </c>
      <c r="H16">
        <v>3.1968000000000001</v>
      </c>
    </row>
    <row r="17" spans="1:8" x14ac:dyDescent="0.2">
      <c r="A17">
        <v>5013.1319999999996</v>
      </c>
      <c r="B17">
        <v>-46.706000000000003</v>
      </c>
      <c r="C17">
        <v>-46.67</v>
      </c>
      <c r="D17">
        <v>25.332999999999998</v>
      </c>
      <c r="E17">
        <v>155.67099999999999</v>
      </c>
      <c r="F17">
        <v>80</v>
      </c>
      <c r="G17">
        <v>64.054000000000002</v>
      </c>
      <c r="H17">
        <v>2.9853000000000001</v>
      </c>
    </row>
    <row r="18" spans="1:8" x14ac:dyDescent="0.2">
      <c r="A18">
        <v>5013.4430000000002</v>
      </c>
      <c r="B18">
        <v>-46.784999999999997</v>
      </c>
      <c r="C18">
        <v>-46.747</v>
      </c>
      <c r="D18">
        <v>24.654</v>
      </c>
      <c r="E18">
        <v>153.429</v>
      </c>
      <c r="F18">
        <v>80</v>
      </c>
      <c r="G18">
        <v>63.241</v>
      </c>
      <c r="H18">
        <v>2.9106000000000001</v>
      </c>
    </row>
    <row r="19" spans="1:8" x14ac:dyDescent="0.2">
      <c r="A19">
        <v>5013.7510000000002</v>
      </c>
      <c r="B19">
        <v>-46.863</v>
      </c>
      <c r="C19">
        <v>-46.822000000000003</v>
      </c>
      <c r="D19">
        <v>24.481999999999999</v>
      </c>
      <c r="E19">
        <v>153.60599999999999</v>
      </c>
      <c r="F19">
        <v>80</v>
      </c>
      <c r="G19">
        <v>63.363</v>
      </c>
      <c r="H19">
        <v>2.9160000000000004</v>
      </c>
    </row>
    <row r="20" spans="1:8" x14ac:dyDescent="0.2">
      <c r="A20">
        <v>5014.0550000000003</v>
      </c>
      <c r="B20">
        <v>-46.94</v>
      </c>
      <c r="C20">
        <v>-46.896999999999998</v>
      </c>
      <c r="D20">
        <v>24.556000000000001</v>
      </c>
      <c r="E20">
        <v>154.46100000000001</v>
      </c>
      <c r="F20">
        <v>80</v>
      </c>
      <c r="G20">
        <v>63.073999999999998</v>
      </c>
      <c r="H20">
        <v>2.9447999999999999</v>
      </c>
    </row>
    <row r="21" spans="1:8" x14ac:dyDescent="0.2">
      <c r="A21">
        <v>5014.3609999999999</v>
      </c>
      <c r="B21">
        <v>-47.015000000000001</v>
      </c>
      <c r="C21">
        <v>-46.97</v>
      </c>
      <c r="D21">
        <v>23.731000000000002</v>
      </c>
      <c r="E21">
        <v>154.39599999999999</v>
      </c>
      <c r="F21">
        <v>80</v>
      </c>
      <c r="G21">
        <v>63.039000000000001</v>
      </c>
      <c r="H21">
        <v>2.9421000000000004</v>
      </c>
    </row>
    <row r="22" spans="1:8" x14ac:dyDescent="0.2">
      <c r="A22">
        <v>5014.6679999999997</v>
      </c>
      <c r="B22">
        <v>-47.087000000000003</v>
      </c>
      <c r="C22">
        <v>-47.039000000000001</v>
      </c>
      <c r="D22">
        <v>22.760999999999999</v>
      </c>
      <c r="E22">
        <v>154.12200000000001</v>
      </c>
      <c r="F22">
        <v>80</v>
      </c>
      <c r="G22">
        <v>63.481999999999999</v>
      </c>
      <c r="H22">
        <v>2.9331</v>
      </c>
    </row>
    <row r="23" spans="1:8" x14ac:dyDescent="0.2">
      <c r="A23">
        <v>5014.9780000000001</v>
      </c>
      <c r="B23">
        <v>-47.155000000000001</v>
      </c>
      <c r="C23">
        <v>-47.104999999999997</v>
      </c>
      <c r="D23">
        <v>21.103000000000002</v>
      </c>
      <c r="E23">
        <v>152.93199999999999</v>
      </c>
      <c r="F23">
        <v>80</v>
      </c>
      <c r="G23">
        <v>63.622999999999998</v>
      </c>
      <c r="H23">
        <v>2.8944000000000001</v>
      </c>
    </row>
    <row r="24" spans="1:8" x14ac:dyDescent="0.2">
      <c r="A24">
        <v>5015.2879999999996</v>
      </c>
      <c r="B24">
        <v>-47.219000000000001</v>
      </c>
      <c r="C24">
        <v>-47.167999999999999</v>
      </c>
      <c r="D24">
        <v>20.279</v>
      </c>
      <c r="E24">
        <v>152.107</v>
      </c>
      <c r="F24">
        <v>80</v>
      </c>
      <c r="G24">
        <v>63.621000000000002</v>
      </c>
      <c r="H24">
        <v>2.8673999999999999</v>
      </c>
    </row>
    <row r="25" spans="1:8" x14ac:dyDescent="0.2">
      <c r="A25">
        <v>5015.598</v>
      </c>
      <c r="B25">
        <v>-47.283000000000001</v>
      </c>
      <c r="C25">
        <v>-47.228999999999999</v>
      </c>
      <c r="D25">
        <v>19.829000000000001</v>
      </c>
      <c r="E25">
        <v>151.82400000000001</v>
      </c>
      <c r="F25">
        <v>80</v>
      </c>
      <c r="G25">
        <v>63.328000000000003</v>
      </c>
      <c r="H25">
        <v>2.8584000000000001</v>
      </c>
    </row>
    <row r="26" spans="1:8" x14ac:dyDescent="0.2">
      <c r="A26">
        <v>5015.9080000000004</v>
      </c>
      <c r="B26">
        <v>-47.344000000000001</v>
      </c>
      <c r="C26">
        <v>-47.287999999999997</v>
      </c>
      <c r="D26">
        <v>19.035</v>
      </c>
      <c r="E26">
        <v>152.96799999999999</v>
      </c>
      <c r="F26">
        <v>80</v>
      </c>
      <c r="G26">
        <v>63.31</v>
      </c>
      <c r="H26">
        <v>2.8953000000000002</v>
      </c>
    </row>
    <row r="27" spans="1:8" x14ac:dyDescent="0.2">
      <c r="A27">
        <v>5016.2190000000001</v>
      </c>
      <c r="B27">
        <v>-47.401000000000003</v>
      </c>
      <c r="C27">
        <v>-47.343000000000004</v>
      </c>
      <c r="D27">
        <v>17.78</v>
      </c>
      <c r="E27">
        <v>149.86199999999999</v>
      </c>
      <c r="F27">
        <v>80</v>
      </c>
      <c r="G27">
        <v>64.67</v>
      </c>
      <c r="H27">
        <v>2.7953999999999999</v>
      </c>
    </row>
    <row r="28" spans="1:8" x14ac:dyDescent="0.2">
      <c r="A28">
        <v>5016.5320000000002</v>
      </c>
      <c r="B28">
        <v>-47.457999999999998</v>
      </c>
      <c r="C28">
        <v>-47.399000000000001</v>
      </c>
      <c r="D28">
        <v>17.850999999999999</v>
      </c>
      <c r="E28">
        <v>145.84800000000001</v>
      </c>
      <c r="F28">
        <v>80</v>
      </c>
      <c r="G28">
        <v>64.686999999999998</v>
      </c>
      <c r="H28">
        <v>2.6712000000000002</v>
      </c>
    </row>
    <row r="29" spans="1:8" x14ac:dyDescent="0.2">
      <c r="A29">
        <v>5016.8450000000003</v>
      </c>
      <c r="B29">
        <v>-47.515999999999998</v>
      </c>
      <c r="C29">
        <v>-47.454999999999998</v>
      </c>
      <c r="D29">
        <v>17.901</v>
      </c>
      <c r="E29">
        <v>146.458</v>
      </c>
      <c r="F29">
        <v>80</v>
      </c>
      <c r="G29">
        <v>63.594000000000001</v>
      </c>
      <c r="H29">
        <v>2.6901000000000002</v>
      </c>
    </row>
    <row r="30" spans="1:8" x14ac:dyDescent="0.2">
      <c r="A30">
        <v>5017.152</v>
      </c>
      <c r="B30">
        <v>-47.572000000000003</v>
      </c>
      <c r="C30">
        <v>-47.509</v>
      </c>
      <c r="D30">
        <v>17.565000000000001</v>
      </c>
      <c r="E30">
        <v>145.916</v>
      </c>
      <c r="F30">
        <v>80</v>
      </c>
      <c r="G30">
        <v>64.712999999999994</v>
      </c>
      <c r="H30">
        <v>2.673</v>
      </c>
    </row>
    <row r="31" spans="1:8" x14ac:dyDescent="0.2">
      <c r="A31">
        <v>5017.4549999999999</v>
      </c>
      <c r="B31">
        <v>-47.625</v>
      </c>
      <c r="C31">
        <v>-47.561</v>
      </c>
      <c r="D31">
        <v>17.222000000000001</v>
      </c>
      <c r="E31">
        <v>141.83699999999999</v>
      </c>
      <c r="F31">
        <v>80</v>
      </c>
      <c r="G31">
        <v>65.338999999999999</v>
      </c>
      <c r="H31">
        <v>2.5524</v>
      </c>
    </row>
    <row r="32" spans="1:8" x14ac:dyDescent="0.2">
      <c r="A32">
        <v>5017.7629999999999</v>
      </c>
      <c r="B32">
        <v>-47.68</v>
      </c>
      <c r="C32">
        <v>-47.613999999999997</v>
      </c>
      <c r="D32">
        <v>17.134</v>
      </c>
      <c r="E32">
        <v>135.46299999999999</v>
      </c>
      <c r="F32">
        <v>80</v>
      </c>
      <c r="G32">
        <v>66.281000000000006</v>
      </c>
      <c r="H32">
        <v>2.3724000000000003</v>
      </c>
    </row>
    <row r="33" spans="1:8" x14ac:dyDescent="0.2">
      <c r="A33">
        <v>5018.0730000000003</v>
      </c>
      <c r="B33">
        <v>-47.731999999999999</v>
      </c>
      <c r="C33">
        <v>-47.664999999999999</v>
      </c>
      <c r="D33">
        <v>16.288</v>
      </c>
      <c r="E33">
        <v>128.78899999999999</v>
      </c>
      <c r="F33">
        <v>80</v>
      </c>
      <c r="G33">
        <v>66.683999999999997</v>
      </c>
      <c r="H33">
        <v>2.1960000000000002</v>
      </c>
    </row>
    <row r="34" spans="1:8" x14ac:dyDescent="0.2">
      <c r="A34">
        <v>5018.6880000000001</v>
      </c>
      <c r="B34">
        <v>-47.819000000000003</v>
      </c>
      <c r="C34">
        <v>-47.749000000000002</v>
      </c>
      <c r="D34">
        <v>13.689</v>
      </c>
      <c r="E34">
        <v>116.678</v>
      </c>
      <c r="F34">
        <v>80</v>
      </c>
      <c r="G34">
        <v>67.771000000000001</v>
      </c>
      <c r="H34">
        <v>1.9008</v>
      </c>
    </row>
    <row r="35" spans="1:8" x14ac:dyDescent="0.2">
      <c r="A35">
        <v>5019.2969999999996</v>
      </c>
      <c r="B35">
        <v>-47.871000000000002</v>
      </c>
      <c r="C35">
        <v>-47.8</v>
      </c>
      <c r="D35">
        <v>8.3849999999999998</v>
      </c>
      <c r="E35">
        <v>87.066000000000003</v>
      </c>
      <c r="F35">
        <v>80</v>
      </c>
      <c r="G35">
        <v>72.028999999999996</v>
      </c>
      <c r="H35">
        <v>1.2906</v>
      </c>
    </row>
    <row r="36" spans="1:8" x14ac:dyDescent="0.2">
      <c r="A36">
        <v>5096.4650000000001</v>
      </c>
      <c r="B36">
        <v>-47.850999999999999</v>
      </c>
      <c r="C36">
        <v>-47.85</v>
      </c>
      <c r="D36">
        <v>0</v>
      </c>
      <c r="E36">
        <v>92.384</v>
      </c>
      <c r="F36">
        <v>80</v>
      </c>
      <c r="G36">
        <v>68.634</v>
      </c>
      <c r="H36">
        <v>1.3905000000000001</v>
      </c>
    </row>
    <row r="37" spans="1:8" x14ac:dyDescent="0.2">
      <c r="A37">
        <v>5097.076</v>
      </c>
      <c r="B37">
        <v>-47.906999999999996</v>
      </c>
      <c r="C37">
        <v>-47.905999999999999</v>
      </c>
      <c r="D37">
        <v>9.2159999999999993</v>
      </c>
      <c r="E37">
        <v>113.779</v>
      </c>
      <c r="F37">
        <v>80</v>
      </c>
      <c r="G37">
        <v>66.709000000000003</v>
      </c>
      <c r="H37">
        <v>1.8351000000000002</v>
      </c>
    </row>
    <row r="38" spans="1:8" x14ac:dyDescent="0.2">
      <c r="A38">
        <v>5097.6890000000003</v>
      </c>
      <c r="B38">
        <v>-47.975999999999999</v>
      </c>
      <c r="C38">
        <v>-47.975000000000001</v>
      </c>
      <c r="D38">
        <v>11.144</v>
      </c>
      <c r="E38">
        <v>133.51</v>
      </c>
      <c r="F38">
        <v>80</v>
      </c>
      <c r="G38">
        <v>64.903000000000006</v>
      </c>
      <c r="H38">
        <v>2.3193000000000001</v>
      </c>
    </row>
    <row r="39" spans="1:8" x14ac:dyDescent="0.2">
      <c r="A39">
        <v>5098.2969999999996</v>
      </c>
      <c r="B39">
        <v>-48.05</v>
      </c>
      <c r="C39">
        <v>-48.048000000000002</v>
      </c>
      <c r="D39">
        <v>12.000999999999999</v>
      </c>
      <c r="E39">
        <v>149.601</v>
      </c>
      <c r="F39">
        <v>80</v>
      </c>
      <c r="G39">
        <v>64.144999999999996</v>
      </c>
      <c r="H39">
        <v>2.7873000000000001</v>
      </c>
    </row>
    <row r="40" spans="1:8" x14ac:dyDescent="0.2">
      <c r="A40">
        <v>5098.9040000000005</v>
      </c>
      <c r="B40">
        <v>-48.122</v>
      </c>
      <c r="C40">
        <v>-48.12</v>
      </c>
      <c r="D40">
        <v>11.84</v>
      </c>
      <c r="E40">
        <v>150.69200000000001</v>
      </c>
      <c r="F40">
        <v>80</v>
      </c>
      <c r="G40">
        <v>65.100999999999999</v>
      </c>
      <c r="H40">
        <v>2.8214999999999999</v>
      </c>
    </row>
    <row r="41" spans="1:8" x14ac:dyDescent="0.2">
      <c r="A41">
        <v>5099.5140000000001</v>
      </c>
      <c r="B41">
        <v>-48.19</v>
      </c>
      <c r="C41">
        <v>-48.186999999999998</v>
      </c>
      <c r="D41">
        <v>11.01</v>
      </c>
      <c r="E41">
        <v>152.16800000000001</v>
      </c>
      <c r="F41">
        <v>80</v>
      </c>
      <c r="G41">
        <v>64.334999999999994</v>
      </c>
      <c r="H41">
        <v>2.8692000000000002</v>
      </c>
    </row>
    <row r="42" spans="1:8" x14ac:dyDescent="0.2">
      <c r="A42">
        <v>5100.1229999999996</v>
      </c>
      <c r="B42">
        <v>-48.247</v>
      </c>
      <c r="C42">
        <v>-48.243000000000002</v>
      </c>
      <c r="D42">
        <v>9.2189999999999994</v>
      </c>
      <c r="E42">
        <v>154.166</v>
      </c>
      <c r="F42">
        <v>80</v>
      </c>
      <c r="G42">
        <v>64.513000000000005</v>
      </c>
      <c r="H42">
        <v>2.9349000000000003</v>
      </c>
    </row>
    <row r="43" spans="1:8" x14ac:dyDescent="0.2">
      <c r="A43">
        <v>5100.7449999999999</v>
      </c>
      <c r="B43">
        <v>-48.298999999999999</v>
      </c>
      <c r="C43">
        <v>-48.295000000000002</v>
      </c>
      <c r="D43">
        <v>8.3810000000000002</v>
      </c>
      <c r="E43">
        <v>153.47399999999999</v>
      </c>
      <c r="F43">
        <v>80</v>
      </c>
      <c r="G43">
        <v>64.525999999999996</v>
      </c>
      <c r="H43">
        <v>2.9114999999999998</v>
      </c>
    </row>
    <row r="44" spans="1:8" x14ac:dyDescent="0.2">
      <c r="A44">
        <v>5101.3649999999998</v>
      </c>
      <c r="B44">
        <v>-48.359000000000002</v>
      </c>
      <c r="C44">
        <v>-48.353999999999999</v>
      </c>
      <c r="D44">
        <v>9.5670000000000002</v>
      </c>
      <c r="E44">
        <v>153.399</v>
      </c>
      <c r="F44">
        <v>80</v>
      </c>
      <c r="G44">
        <v>64.45</v>
      </c>
      <c r="H44">
        <v>2.9097</v>
      </c>
    </row>
    <row r="45" spans="1:8" x14ac:dyDescent="0.2">
      <c r="A45">
        <v>5101.9870000000001</v>
      </c>
      <c r="B45">
        <v>-48.427</v>
      </c>
      <c r="C45">
        <v>-48.420999999999999</v>
      </c>
      <c r="D45">
        <v>10.747</v>
      </c>
      <c r="E45">
        <v>152.03899999999999</v>
      </c>
      <c r="F45">
        <v>80</v>
      </c>
      <c r="G45">
        <v>64.784000000000006</v>
      </c>
      <c r="H45">
        <v>2.8647</v>
      </c>
    </row>
    <row r="46" spans="1:8" x14ac:dyDescent="0.2">
      <c r="A46">
        <v>5102.6049999999996</v>
      </c>
      <c r="B46">
        <v>-48.494999999999997</v>
      </c>
      <c r="C46">
        <v>-48.488999999999997</v>
      </c>
      <c r="D46">
        <v>10.898999999999999</v>
      </c>
      <c r="E46">
        <v>147.74100000000001</v>
      </c>
      <c r="F46">
        <v>80</v>
      </c>
      <c r="G46">
        <v>65.363</v>
      </c>
      <c r="H46">
        <v>2.7288000000000001</v>
      </c>
    </row>
    <row r="47" spans="1:8" x14ac:dyDescent="0.2">
      <c r="A47">
        <v>5103.2150000000001</v>
      </c>
      <c r="B47">
        <v>-48.564999999999998</v>
      </c>
      <c r="C47">
        <v>-48.558</v>
      </c>
      <c r="D47">
        <v>11.457000000000001</v>
      </c>
      <c r="E47">
        <v>143.256</v>
      </c>
      <c r="F47">
        <v>80</v>
      </c>
      <c r="G47">
        <v>65.933999999999997</v>
      </c>
      <c r="H47">
        <v>2.5938000000000003</v>
      </c>
    </row>
    <row r="48" spans="1:8" x14ac:dyDescent="0.2">
      <c r="A48">
        <v>5103.826</v>
      </c>
      <c r="B48">
        <v>-48.64</v>
      </c>
      <c r="C48">
        <v>-48.631999999999998</v>
      </c>
      <c r="D48">
        <v>12.055999999999999</v>
      </c>
      <c r="E48">
        <v>138.88800000000001</v>
      </c>
      <c r="F48">
        <v>80</v>
      </c>
      <c r="G48">
        <v>66.156000000000006</v>
      </c>
      <c r="H48">
        <v>2.4678</v>
      </c>
    </row>
    <row r="49" spans="1:8" x14ac:dyDescent="0.2">
      <c r="A49">
        <v>5104.4380000000001</v>
      </c>
      <c r="B49">
        <v>-48.718000000000004</v>
      </c>
      <c r="C49">
        <v>-48.71</v>
      </c>
      <c r="D49">
        <v>12.727</v>
      </c>
      <c r="E49">
        <v>131.77099999999999</v>
      </c>
      <c r="F49">
        <v>80</v>
      </c>
      <c r="G49">
        <v>67.173000000000002</v>
      </c>
      <c r="H49">
        <v>2.2734000000000001</v>
      </c>
    </row>
    <row r="50" spans="1:8" x14ac:dyDescent="0.2">
      <c r="A50">
        <v>5105.0600000000004</v>
      </c>
      <c r="B50">
        <v>-48.793999999999997</v>
      </c>
      <c r="C50">
        <v>-48.784999999999997</v>
      </c>
      <c r="D50">
        <v>12.036</v>
      </c>
      <c r="E50">
        <v>122.16800000000001</v>
      </c>
      <c r="F50">
        <v>80</v>
      </c>
      <c r="G50">
        <v>67.850999999999999</v>
      </c>
      <c r="H50">
        <v>2.0303999999999998</v>
      </c>
    </row>
    <row r="51" spans="1:8" x14ac:dyDescent="0.2">
      <c r="A51">
        <v>5105.6760000000004</v>
      </c>
      <c r="B51">
        <v>-48.857999999999997</v>
      </c>
      <c r="C51">
        <v>-48.847999999999999</v>
      </c>
      <c r="D51">
        <v>10.339</v>
      </c>
      <c r="E51">
        <v>114.188</v>
      </c>
      <c r="F51">
        <v>80</v>
      </c>
      <c r="G51">
        <v>68.397000000000006</v>
      </c>
      <c r="H51">
        <v>1.8441000000000001</v>
      </c>
    </row>
    <row r="52" spans="1:8" x14ac:dyDescent="0.2">
      <c r="A52">
        <v>5106.2870000000003</v>
      </c>
      <c r="B52">
        <v>-48.912999999999997</v>
      </c>
      <c r="C52">
        <v>-48.902999999999999</v>
      </c>
      <c r="D52">
        <v>8.8539999999999992</v>
      </c>
      <c r="E52">
        <v>107.747</v>
      </c>
      <c r="F52">
        <v>80</v>
      </c>
      <c r="G52">
        <v>68.825999999999993</v>
      </c>
      <c r="H52">
        <v>1.7019</v>
      </c>
    </row>
    <row r="53" spans="1:8" x14ac:dyDescent="0.2">
      <c r="A53">
        <v>5107.2030000000004</v>
      </c>
      <c r="B53">
        <v>-48.988</v>
      </c>
      <c r="C53">
        <v>-48.976999999999997</v>
      </c>
      <c r="D53">
        <v>8.1560000000000006</v>
      </c>
      <c r="E53">
        <v>102.843</v>
      </c>
      <c r="F53">
        <v>80</v>
      </c>
      <c r="G53">
        <v>68.941999999999993</v>
      </c>
      <c r="H53">
        <v>1.5984</v>
      </c>
    </row>
    <row r="54" spans="1:8" x14ac:dyDescent="0.2">
      <c r="A54">
        <v>5108.1189999999997</v>
      </c>
      <c r="B54">
        <v>-49.061</v>
      </c>
      <c r="C54">
        <v>-49.048999999999999</v>
      </c>
      <c r="D54">
        <v>7.8479999999999999</v>
      </c>
      <c r="E54">
        <v>96.626999999999995</v>
      </c>
      <c r="F54">
        <v>80</v>
      </c>
      <c r="G54">
        <v>68.981999999999999</v>
      </c>
      <c r="H54">
        <v>1.4733000000000001</v>
      </c>
    </row>
    <row r="55" spans="1:8" x14ac:dyDescent="0.2">
      <c r="A55">
        <v>5109.0429999999997</v>
      </c>
      <c r="B55">
        <v>-49.124000000000002</v>
      </c>
      <c r="C55">
        <v>-49.112000000000002</v>
      </c>
      <c r="D55">
        <v>6.8150000000000004</v>
      </c>
      <c r="E55">
        <v>95.94</v>
      </c>
      <c r="F55">
        <v>80</v>
      </c>
      <c r="G55">
        <v>69.066000000000003</v>
      </c>
      <c r="H55">
        <v>1.4598000000000002</v>
      </c>
    </row>
    <row r="56" spans="1:8" x14ac:dyDescent="0.2">
      <c r="A56">
        <v>5109.9610000000002</v>
      </c>
      <c r="B56">
        <v>-49.194000000000003</v>
      </c>
      <c r="C56">
        <v>-49.180999999999997</v>
      </c>
      <c r="D56">
        <v>7.5179999999999998</v>
      </c>
      <c r="E56">
        <v>98.647000000000006</v>
      </c>
      <c r="F56">
        <v>80</v>
      </c>
      <c r="G56">
        <v>68.897000000000006</v>
      </c>
      <c r="H56">
        <v>1.5129000000000001</v>
      </c>
    </row>
    <row r="57" spans="1:8" x14ac:dyDescent="0.2">
      <c r="A57">
        <v>5110.598</v>
      </c>
      <c r="B57">
        <v>-49.244999999999997</v>
      </c>
      <c r="C57">
        <v>-49.231000000000002</v>
      </c>
      <c r="D57">
        <v>7.899</v>
      </c>
      <c r="E57">
        <v>100.98699999999999</v>
      </c>
      <c r="F57">
        <v>80</v>
      </c>
      <c r="G57">
        <v>68.686000000000007</v>
      </c>
      <c r="H57">
        <v>1.5606</v>
      </c>
    </row>
    <row r="58" spans="1:8" x14ac:dyDescent="0.2">
      <c r="A58">
        <v>5111.2089999999998</v>
      </c>
      <c r="B58">
        <v>-49.295000000000002</v>
      </c>
      <c r="C58">
        <v>-49.281999999999996</v>
      </c>
      <c r="D58">
        <v>8.2430000000000003</v>
      </c>
      <c r="E58">
        <v>105.309</v>
      </c>
      <c r="F58">
        <v>80</v>
      </c>
      <c r="G58">
        <v>68.379000000000005</v>
      </c>
      <c r="H58">
        <v>1.6506000000000001</v>
      </c>
    </row>
    <row r="59" spans="1:8" x14ac:dyDescent="0.2">
      <c r="A59">
        <v>5111.82</v>
      </c>
      <c r="B59">
        <v>-49.347999999999999</v>
      </c>
      <c r="C59">
        <v>-49.334000000000003</v>
      </c>
      <c r="D59">
        <v>8.5540000000000003</v>
      </c>
      <c r="E59">
        <v>106.121</v>
      </c>
      <c r="F59">
        <v>80</v>
      </c>
      <c r="G59">
        <v>68.456999999999994</v>
      </c>
      <c r="H59">
        <v>1.6677</v>
      </c>
    </row>
    <row r="60" spans="1:8" x14ac:dyDescent="0.2">
      <c r="A60">
        <v>5112.4290000000001</v>
      </c>
      <c r="B60">
        <v>-49.404000000000003</v>
      </c>
      <c r="C60">
        <v>-49.39</v>
      </c>
      <c r="D60">
        <v>9.15</v>
      </c>
      <c r="E60">
        <v>108.005</v>
      </c>
      <c r="F60">
        <v>80</v>
      </c>
      <c r="G60">
        <v>68.096000000000004</v>
      </c>
      <c r="H60">
        <v>1.7081999999999999</v>
      </c>
    </row>
    <row r="61" spans="1:8" x14ac:dyDescent="0.2">
      <c r="A61">
        <v>5113.0370000000003</v>
      </c>
      <c r="B61">
        <v>-49.463000000000001</v>
      </c>
      <c r="C61">
        <v>-49.448</v>
      </c>
      <c r="D61">
        <v>9.4949999999999992</v>
      </c>
      <c r="E61">
        <v>107.938</v>
      </c>
      <c r="F61">
        <v>80</v>
      </c>
      <c r="G61">
        <v>68.575000000000003</v>
      </c>
      <c r="H61">
        <v>1.7063999999999999</v>
      </c>
    </row>
    <row r="62" spans="1:8" x14ac:dyDescent="0.2">
      <c r="A62">
        <v>5113.6490000000003</v>
      </c>
      <c r="B62">
        <v>-49.52</v>
      </c>
      <c r="C62">
        <v>-49.503999999999998</v>
      </c>
      <c r="D62">
        <v>9.2390000000000008</v>
      </c>
      <c r="E62">
        <v>106.283</v>
      </c>
      <c r="F62">
        <v>80</v>
      </c>
      <c r="G62">
        <v>68.552999999999997</v>
      </c>
      <c r="H62">
        <v>1.6713</v>
      </c>
    </row>
    <row r="63" spans="1:8" x14ac:dyDescent="0.2">
      <c r="A63">
        <v>5114.2659999999996</v>
      </c>
      <c r="B63">
        <v>-49.576999999999998</v>
      </c>
      <c r="C63">
        <v>-49.561</v>
      </c>
      <c r="D63">
        <v>9.1989999999999998</v>
      </c>
      <c r="E63">
        <v>105.74299999999999</v>
      </c>
      <c r="F63">
        <v>80</v>
      </c>
      <c r="G63">
        <v>68.387</v>
      </c>
      <c r="H63">
        <v>1.6596000000000002</v>
      </c>
    </row>
    <row r="64" spans="1:8" x14ac:dyDescent="0.2">
      <c r="A64">
        <v>5114.8779999999997</v>
      </c>
      <c r="B64">
        <v>-49.636000000000003</v>
      </c>
      <c r="C64">
        <v>-49.62</v>
      </c>
      <c r="D64">
        <v>9.6340000000000003</v>
      </c>
      <c r="E64">
        <v>106.596</v>
      </c>
      <c r="F64">
        <v>80</v>
      </c>
      <c r="G64">
        <v>68.385999999999996</v>
      </c>
      <c r="H64">
        <v>1.6776000000000002</v>
      </c>
    </row>
    <row r="65" spans="1:8" x14ac:dyDescent="0.2">
      <c r="A65">
        <v>5115.4989999999998</v>
      </c>
      <c r="B65">
        <v>-49.701000000000001</v>
      </c>
      <c r="C65">
        <v>-49.683999999999997</v>
      </c>
      <c r="D65">
        <v>10.323</v>
      </c>
      <c r="E65">
        <v>107.76</v>
      </c>
      <c r="F65">
        <v>80</v>
      </c>
      <c r="G65">
        <v>68.200999999999993</v>
      </c>
      <c r="H65">
        <v>1.7027999999999999</v>
      </c>
    </row>
    <row r="66" spans="1:8" x14ac:dyDescent="0.2">
      <c r="A66">
        <v>5116.12</v>
      </c>
      <c r="B66">
        <v>-49.768999999999998</v>
      </c>
      <c r="C66">
        <v>-49.750999999999998</v>
      </c>
      <c r="D66">
        <v>10.849</v>
      </c>
      <c r="E66">
        <v>106.426</v>
      </c>
      <c r="F66">
        <v>80</v>
      </c>
      <c r="G66">
        <v>68.683000000000007</v>
      </c>
      <c r="H66">
        <v>1.6740000000000002</v>
      </c>
    </row>
    <row r="67" spans="1:8" x14ac:dyDescent="0.2">
      <c r="A67">
        <v>5116.74</v>
      </c>
      <c r="B67">
        <v>-49.834000000000003</v>
      </c>
      <c r="C67">
        <v>-49.816000000000003</v>
      </c>
      <c r="D67">
        <v>10.417999999999999</v>
      </c>
      <c r="E67">
        <v>100.062</v>
      </c>
      <c r="F67">
        <v>80</v>
      </c>
      <c r="G67">
        <v>69.472999999999999</v>
      </c>
      <c r="H67">
        <v>1.5417000000000001</v>
      </c>
    </row>
    <row r="68" spans="1:8" x14ac:dyDescent="0.2">
      <c r="A68">
        <v>5117.3599999999997</v>
      </c>
      <c r="B68">
        <v>-49.895000000000003</v>
      </c>
      <c r="C68">
        <v>-49.875999999999998</v>
      </c>
      <c r="D68">
        <v>9.6470000000000002</v>
      </c>
      <c r="E68">
        <v>89.831000000000003</v>
      </c>
      <c r="F68">
        <v>80</v>
      </c>
      <c r="G68">
        <v>70.466999999999999</v>
      </c>
      <c r="H68">
        <v>1.3419000000000001</v>
      </c>
    </row>
    <row r="69" spans="1:8" x14ac:dyDescent="0.2">
      <c r="A69">
        <v>5117.982</v>
      </c>
      <c r="B69">
        <v>-49.95</v>
      </c>
      <c r="C69">
        <v>-49.930999999999997</v>
      </c>
      <c r="D69">
        <v>8.8800000000000008</v>
      </c>
      <c r="E69">
        <v>76.709999999999994</v>
      </c>
      <c r="F69">
        <v>80</v>
      </c>
      <c r="G69">
        <v>71.391999999999996</v>
      </c>
      <c r="H69">
        <v>1.1052</v>
      </c>
    </row>
    <row r="70" spans="1:8" x14ac:dyDescent="0.2">
      <c r="A70">
        <v>5118.598</v>
      </c>
      <c r="B70">
        <v>-50.006999999999998</v>
      </c>
      <c r="C70">
        <v>-49.987000000000002</v>
      </c>
      <c r="D70">
        <v>9.125</v>
      </c>
      <c r="E70">
        <v>63.838999999999999</v>
      </c>
      <c r="F70">
        <v>80</v>
      </c>
      <c r="G70">
        <v>72.430000000000007</v>
      </c>
      <c r="H70">
        <v>0.8901</v>
      </c>
    </row>
    <row r="71" spans="1:8" x14ac:dyDescent="0.2">
      <c r="A71">
        <v>5119.2070000000003</v>
      </c>
      <c r="B71">
        <v>-50.066000000000003</v>
      </c>
      <c r="C71">
        <v>-50.045999999999999</v>
      </c>
      <c r="D71">
        <v>9.6059999999999999</v>
      </c>
      <c r="E71">
        <v>52.054000000000002</v>
      </c>
      <c r="F71">
        <v>80</v>
      </c>
      <c r="G71">
        <v>72.873999999999995</v>
      </c>
      <c r="H71">
        <v>0.70650000000000002</v>
      </c>
    </row>
    <row r="72" spans="1:8" x14ac:dyDescent="0.2">
      <c r="A72">
        <v>5119.8220000000001</v>
      </c>
      <c r="B72">
        <v>-50.124000000000002</v>
      </c>
      <c r="C72">
        <v>-50.103000000000002</v>
      </c>
      <c r="D72">
        <v>9.3819999999999997</v>
      </c>
      <c r="E72">
        <v>44.83</v>
      </c>
      <c r="F72">
        <v>80</v>
      </c>
      <c r="G72">
        <v>72.459999999999994</v>
      </c>
      <c r="H72">
        <v>0.59940000000000004</v>
      </c>
    </row>
    <row r="73" spans="1:8" x14ac:dyDescent="0.2">
      <c r="A73">
        <v>5120.4380000000001</v>
      </c>
      <c r="B73">
        <v>-50.18</v>
      </c>
      <c r="C73">
        <v>-50.158000000000001</v>
      </c>
      <c r="D73">
        <v>8.8970000000000002</v>
      </c>
      <c r="E73">
        <v>53.328000000000003</v>
      </c>
      <c r="F73">
        <v>80</v>
      </c>
      <c r="G73">
        <v>71.272000000000006</v>
      </c>
      <c r="H73">
        <v>0.72540000000000004</v>
      </c>
    </row>
    <row r="74" spans="1:8" x14ac:dyDescent="0.2">
      <c r="A74">
        <v>5121.0559999999996</v>
      </c>
      <c r="B74">
        <v>-50.231000000000002</v>
      </c>
      <c r="C74">
        <v>-50.21</v>
      </c>
      <c r="D74">
        <v>8.3059999999999992</v>
      </c>
      <c r="E74">
        <v>60.975999999999999</v>
      </c>
      <c r="F74">
        <v>80</v>
      </c>
      <c r="G74">
        <v>71.436999999999998</v>
      </c>
      <c r="H74">
        <v>0.84419999999999995</v>
      </c>
    </row>
    <row r="75" spans="1:8" x14ac:dyDescent="0.2">
      <c r="A75">
        <v>5121.9719999999998</v>
      </c>
      <c r="B75">
        <v>-50.298000000000002</v>
      </c>
      <c r="C75">
        <v>-50.276000000000003</v>
      </c>
      <c r="D75">
        <v>7.2430000000000003</v>
      </c>
      <c r="E75">
        <v>63.218000000000004</v>
      </c>
      <c r="F75">
        <v>80</v>
      </c>
      <c r="G75">
        <v>71.521000000000001</v>
      </c>
      <c r="H75">
        <v>0.88019999999999998</v>
      </c>
    </row>
    <row r="76" spans="1:8" x14ac:dyDescent="0.2">
      <c r="A76">
        <v>5123.2060000000001</v>
      </c>
      <c r="B76">
        <v>-50.357999999999997</v>
      </c>
      <c r="C76">
        <v>-50.335000000000001</v>
      </c>
      <c r="D76">
        <v>4.798</v>
      </c>
      <c r="E76">
        <v>63.713999999999999</v>
      </c>
      <c r="F76">
        <v>80</v>
      </c>
      <c r="G76">
        <v>71.311000000000007</v>
      </c>
      <c r="H76">
        <v>0.88829999999999998</v>
      </c>
    </row>
    <row r="77" spans="1:8" x14ac:dyDescent="0.2">
      <c r="A77">
        <v>5124.1229999999996</v>
      </c>
      <c r="B77">
        <v>-50.421999999999997</v>
      </c>
      <c r="C77">
        <v>-50.399000000000001</v>
      </c>
      <c r="D77">
        <v>6.9530000000000003</v>
      </c>
      <c r="E77">
        <v>64.709999999999994</v>
      </c>
      <c r="F77">
        <v>80</v>
      </c>
      <c r="G77">
        <v>71.275999999999996</v>
      </c>
      <c r="H77">
        <v>0.90449999999999997</v>
      </c>
    </row>
    <row r="78" spans="1:8" x14ac:dyDescent="0.2">
      <c r="A78">
        <v>5125.0590000000002</v>
      </c>
      <c r="B78">
        <v>-50.497</v>
      </c>
      <c r="C78">
        <v>-50.472999999999999</v>
      </c>
      <c r="D78">
        <v>7.88</v>
      </c>
      <c r="E78">
        <v>64.537000000000006</v>
      </c>
      <c r="F78">
        <v>80</v>
      </c>
      <c r="G78">
        <v>71.257999999999996</v>
      </c>
      <c r="H78">
        <v>0.90180000000000005</v>
      </c>
    </row>
    <row r="79" spans="1:8" x14ac:dyDescent="0.2">
      <c r="A79">
        <v>5125.6760000000004</v>
      </c>
      <c r="B79">
        <v>-50.55</v>
      </c>
      <c r="C79">
        <v>-50.526000000000003</v>
      </c>
      <c r="D79">
        <v>8.577</v>
      </c>
      <c r="E79">
        <v>66.980999999999995</v>
      </c>
      <c r="F79">
        <v>80</v>
      </c>
      <c r="G79">
        <v>71.147999999999996</v>
      </c>
      <c r="H79">
        <v>0.94140000000000001</v>
      </c>
    </row>
    <row r="80" spans="1:8" x14ac:dyDescent="0.2">
      <c r="A80">
        <v>5126.2870000000003</v>
      </c>
      <c r="B80">
        <v>-50.603000000000002</v>
      </c>
      <c r="C80">
        <v>-50.578000000000003</v>
      </c>
      <c r="D80">
        <v>8.6159999999999997</v>
      </c>
      <c r="E80">
        <v>66.156999999999996</v>
      </c>
      <c r="F80">
        <v>80</v>
      </c>
      <c r="G80">
        <v>71.391000000000005</v>
      </c>
      <c r="H80">
        <v>0.92789999999999995</v>
      </c>
    </row>
    <row r="81" spans="1:8" x14ac:dyDescent="0.2">
      <c r="A81">
        <v>5126.8990000000003</v>
      </c>
      <c r="B81">
        <v>-50.655999999999999</v>
      </c>
      <c r="C81">
        <v>-50.631</v>
      </c>
      <c r="D81">
        <v>8.5579999999999998</v>
      </c>
      <c r="E81">
        <v>64.251999999999995</v>
      </c>
      <c r="F81">
        <v>80</v>
      </c>
      <c r="G81">
        <v>71.938000000000002</v>
      </c>
      <c r="H81">
        <v>0.89639999999999997</v>
      </c>
    </row>
    <row r="82" spans="1:8" x14ac:dyDescent="0.2">
      <c r="A82">
        <v>5127.5190000000002</v>
      </c>
      <c r="B82">
        <v>-50.71</v>
      </c>
      <c r="C82">
        <v>-50.683</v>
      </c>
      <c r="D82">
        <v>8.5259999999999998</v>
      </c>
      <c r="E82">
        <v>57.183999999999997</v>
      </c>
      <c r="F82">
        <v>80</v>
      </c>
      <c r="G82">
        <v>72.320999999999998</v>
      </c>
      <c r="H82">
        <v>0.78480000000000005</v>
      </c>
    </row>
    <row r="83" spans="1:8" x14ac:dyDescent="0.2">
      <c r="A83">
        <v>5128.1310000000003</v>
      </c>
      <c r="B83">
        <v>-50.764000000000003</v>
      </c>
      <c r="C83">
        <v>-50.737000000000002</v>
      </c>
      <c r="D83">
        <v>8.7560000000000002</v>
      </c>
      <c r="E83">
        <v>49.234999999999999</v>
      </c>
      <c r="F83">
        <v>80</v>
      </c>
      <c r="G83">
        <v>72.992000000000004</v>
      </c>
      <c r="H83">
        <v>0.66420000000000001</v>
      </c>
    </row>
    <row r="84" spans="1:8" x14ac:dyDescent="0.2">
      <c r="A84">
        <v>5128.7439999999997</v>
      </c>
      <c r="B84">
        <v>-50.817999999999998</v>
      </c>
      <c r="C84">
        <v>-50.790999999999997</v>
      </c>
      <c r="D84">
        <v>8.7729999999999997</v>
      </c>
      <c r="E84">
        <v>37.828000000000003</v>
      </c>
      <c r="F84">
        <v>80</v>
      </c>
      <c r="G84">
        <v>73.924999999999997</v>
      </c>
      <c r="H84">
        <v>0.49860000000000004</v>
      </c>
    </row>
    <row r="85" spans="1:8" x14ac:dyDescent="0.2">
      <c r="A85">
        <v>5129.3639999999996</v>
      </c>
      <c r="B85">
        <v>-50.871000000000002</v>
      </c>
      <c r="C85">
        <v>-50.843000000000004</v>
      </c>
      <c r="D85">
        <v>8.4120000000000008</v>
      </c>
      <c r="E85">
        <v>23.352</v>
      </c>
      <c r="F85">
        <v>80</v>
      </c>
      <c r="G85">
        <v>74.611000000000004</v>
      </c>
      <c r="H85">
        <v>0.29970000000000002</v>
      </c>
    </row>
    <row r="86" spans="1:8" x14ac:dyDescent="0.2">
      <c r="A86">
        <v>5129.9799999999996</v>
      </c>
      <c r="B86">
        <v>-50.921999999999997</v>
      </c>
      <c r="C86">
        <v>-50.893999999999998</v>
      </c>
      <c r="D86">
        <v>8.2360000000000007</v>
      </c>
      <c r="E86">
        <v>12.003</v>
      </c>
      <c r="F86">
        <v>80</v>
      </c>
      <c r="G86">
        <v>74.75</v>
      </c>
      <c r="H86">
        <v>0.1512</v>
      </c>
    </row>
    <row r="87" spans="1:8" x14ac:dyDescent="0.2">
      <c r="A87">
        <v>5130.9009999999998</v>
      </c>
      <c r="B87">
        <v>-50.994999999999997</v>
      </c>
      <c r="C87">
        <v>-50.966999999999999</v>
      </c>
      <c r="D87">
        <v>7.9119999999999999</v>
      </c>
      <c r="E87">
        <v>3.9670000000000001</v>
      </c>
      <c r="F87">
        <v>80</v>
      </c>
      <c r="G87">
        <v>75.385000000000005</v>
      </c>
      <c r="H87">
        <v>4.9500000000000002E-2</v>
      </c>
    </row>
    <row r="88" spans="1:8" x14ac:dyDescent="0.2">
      <c r="A88">
        <v>5131.8239999999996</v>
      </c>
      <c r="B88">
        <v>-51.064999999999998</v>
      </c>
      <c r="C88">
        <v>-51.036000000000001</v>
      </c>
      <c r="D88">
        <v>7.5229999999999997</v>
      </c>
      <c r="E88">
        <v>1.637</v>
      </c>
      <c r="F88">
        <v>80</v>
      </c>
      <c r="G88">
        <v>75.016000000000005</v>
      </c>
      <c r="H88">
        <v>2.07E-2</v>
      </c>
    </row>
    <row r="89" spans="1:8" x14ac:dyDescent="0.2">
      <c r="A89">
        <v>5132.7539999999999</v>
      </c>
      <c r="B89">
        <v>-51.134999999999998</v>
      </c>
      <c r="C89">
        <v>-51.104999999999997</v>
      </c>
      <c r="D89">
        <v>7.4249999999999998</v>
      </c>
      <c r="E89">
        <v>1.7549999999999999</v>
      </c>
      <c r="F89">
        <v>80</v>
      </c>
      <c r="G89">
        <v>74.533000000000001</v>
      </c>
      <c r="H89">
        <v>2.1600000000000001E-2</v>
      </c>
    </row>
    <row r="90" spans="1:8" x14ac:dyDescent="0.2">
      <c r="A90">
        <v>5133.6790000000001</v>
      </c>
      <c r="B90">
        <v>-51.204999999999998</v>
      </c>
      <c r="C90">
        <v>-51.173999999999999</v>
      </c>
      <c r="D90">
        <v>7.4690000000000003</v>
      </c>
      <c r="E90">
        <v>15.592000000000001</v>
      </c>
      <c r="F90">
        <v>80</v>
      </c>
      <c r="G90">
        <v>73.727000000000004</v>
      </c>
      <c r="H90">
        <v>0.1971</v>
      </c>
    </row>
    <row r="91" spans="1:8" x14ac:dyDescent="0.2">
      <c r="A91">
        <v>5134.5969999999998</v>
      </c>
      <c r="B91">
        <v>-51.271000000000001</v>
      </c>
      <c r="C91">
        <v>-51.24</v>
      </c>
      <c r="D91">
        <v>7.157</v>
      </c>
      <c r="E91">
        <v>38.134999999999998</v>
      </c>
      <c r="F91">
        <v>80</v>
      </c>
      <c r="G91">
        <v>72.253</v>
      </c>
      <c r="H91">
        <v>0.5031000000000001</v>
      </c>
    </row>
    <row r="92" spans="1:8" x14ac:dyDescent="0.2">
      <c r="A92">
        <v>5135.5230000000001</v>
      </c>
      <c r="B92">
        <v>-51.331000000000003</v>
      </c>
      <c r="C92">
        <v>-51.298999999999999</v>
      </c>
      <c r="D92">
        <v>6.423</v>
      </c>
      <c r="E92">
        <v>53.914000000000001</v>
      </c>
      <c r="F92">
        <v>80</v>
      </c>
      <c r="G92">
        <v>72.010000000000005</v>
      </c>
      <c r="H92">
        <v>0.73439999999999994</v>
      </c>
    </row>
    <row r="93" spans="1:8" x14ac:dyDescent="0.2">
      <c r="A93">
        <v>5136.4520000000002</v>
      </c>
      <c r="B93">
        <v>-51.39</v>
      </c>
      <c r="C93">
        <v>-51.357999999999997</v>
      </c>
      <c r="D93">
        <v>6.3179999999999996</v>
      </c>
      <c r="E93">
        <v>59.606000000000002</v>
      </c>
      <c r="F93">
        <v>80</v>
      </c>
      <c r="G93">
        <v>71.602000000000004</v>
      </c>
      <c r="H93">
        <v>0.8226</v>
      </c>
    </row>
    <row r="94" spans="1:8" x14ac:dyDescent="0.2">
      <c r="A94">
        <v>5137.3819999999996</v>
      </c>
      <c r="B94">
        <v>-51.451999999999998</v>
      </c>
      <c r="C94">
        <v>-51.418999999999997</v>
      </c>
      <c r="D94">
        <v>6.5629999999999997</v>
      </c>
      <c r="E94">
        <v>65.662000000000006</v>
      </c>
      <c r="F94">
        <v>80</v>
      </c>
      <c r="G94">
        <v>71.206000000000003</v>
      </c>
      <c r="H94">
        <v>0.91980000000000006</v>
      </c>
    </row>
    <row r="95" spans="1:8" x14ac:dyDescent="0.2">
      <c r="A95">
        <v>5138.3109999999997</v>
      </c>
      <c r="B95">
        <v>-51.514000000000003</v>
      </c>
      <c r="C95">
        <v>-51.481000000000002</v>
      </c>
      <c r="D95">
        <v>6.6580000000000004</v>
      </c>
      <c r="E95">
        <v>73.760000000000005</v>
      </c>
      <c r="F95">
        <v>80</v>
      </c>
      <c r="G95">
        <v>70.611000000000004</v>
      </c>
      <c r="H95">
        <v>1.0539000000000001</v>
      </c>
    </row>
    <row r="96" spans="1:8" x14ac:dyDescent="0.2">
      <c r="A96">
        <v>5139.2370000000001</v>
      </c>
      <c r="B96">
        <v>-51.575000000000003</v>
      </c>
      <c r="C96">
        <v>-51.540999999999997</v>
      </c>
      <c r="D96">
        <v>6.4729999999999999</v>
      </c>
      <c r="E96">
        <v>85.26</v>
      </c>
      <c r="F96">
        <v>80</v>
      </c>
      <c r="G96">
        <v>70.003</v>
      </c>
      <c r="H96">
        <v>1.2573000000000001</v>
      </c>
    </row>
    <row r="97" spans="1:8" x14ac:dyDescent="0.2">
      <c r="A97">
        <v>5140.1589999999997</v>
      </c>
      <c r="B97">
        <v>-51.631</v>
      </c>
      <c r="C97">
        <v>-51.597000000000001</v>
      </c>
      <c r="D97">
        <v>6.0590000000000002</v>
      </c>
      <c r="E97">
        <v>85.84</v>
      </c>
      <c r="F97">
        <v>80</v>
      </c>
      <c r="G97">
        <v>70.021000000000001</v>
      </c>
      <c r="H97">
        <v>1.2681</v>
      </c>
    </row>
    <row r="98" spans="1:8" x14ac:dyDescent="0.2">
      <c r="A98">
        <v>5141.09</v>
      </c>
      <c r="B98">
        <v>-51.683999999999997</v>
      </c>
      <c r="C98">
        <v>-51.649000000000001</v>
      </c>
      <c r="D98">
        <v>5.66</v>
      </c>
      <c r="E98">
        <v>99.965000000000003</v>
      </c>
      <c r="F98">
        <v>80</v>
      </c>
      <c r="G98">
        <v>68.353999999999999</v>
      </c>
      <c r="H98">
        <v>1.5399</v>
      </c>
    </row>
    <row r="99" spans="1:8" x14ac:dyDescent="0.2">
      <c r="A99">
        <v>5142.0110000000004</v>
      </c>
      <c r="B99">
        <v>-51.734999999999999</v>
      </c>
      <c r="C99">
        <v>-51.7</v>
      </c>
      <c r="D99">
        <v>5.4909999999999997</v>
      </c>
      <c r="E99">
        <v>107.23</v>
      </c>
      <c r="F99">
        <v>80</v>
      </c>
      <c r="G99">
        <v>68.129000000000005</v>
      </c>
      <c r="H99">
        <v>1.6911</v>
      </c>
    </row>
    <row r="100" spans="1:8" x14ac:dyDescent="0.2">
      <c r="A100">
        <v>5142.9380000000001</v>
      </c>
      <c r="B100">
        <v>-51.786999999999999</v>
      </c>
      <c r="C100">
        <v>-51.752000000000002</v>
      </c>
      <c r="D100">
        <v>5.5670000000000002</v>
      </c>
      <c r="E100">
        <v>107.027</v>
      </c>
      <c r="F100">
        <v>80</v>
      </c>
      <c r="G100">
        <v>68.438000000000002</v>
      </c>
      <c r="H100">
        <v>1.6866000000000001</v>
      </c>
    </row>
    <row r="101" spans="1:8" x14ac:dyDescent="0.2">
      <c r="A101">
        <v>5143.8710000000001</v>
      </c>
      <c r="B101">
        <v>-51.841999999999999</v>
      </c>
      <c r="C101">
        <v>-51.805</v>
      </c>
      <c r="D101">
        <v>5.7450000000000001</v>
      </c>
      <c r="E101">
        <v>107.077</v>
      </c>
      <c r="F101">
        <v>80</v>
      </c>
      <c r="G101">
        <v>68.418999999999997</v>
      </c>
      <c r="H101">
        <v>1.6875</v>
      </c>
    </row>
    <row r="102" spans="1:8" x14ac:dyDescent="0.2">
      <c r="A102">
        <v>5144.8019999999997</v>
      </c>
      <c r="B102">
        <v>-51.896000000000001</v>
      </c>
      <c r="C102">
        <v>-51.859000000000002</v>
      </c>
      <c r="D102">
        <v>5.774</v>
      </c>
      <c r="E102">
        <v>105.22799999999999</v>
      </c>
      <c r="F102">
        <v>80</v>
      </c>
      <c r="G102">
        <v>68.716999999999999</v>
      </c>
      <c r="H102">
        <v>1.6488</v>
      </c>
    </row>
    <row r="103" spans="1:8" x14ac:dyDescent="0.2">
      <c r="A103">
        <v>5145.7359999999999</v>
      </c>
      <c r="B103">
        <v>-51.951999999999998</v>
      </c>
      <c r="C103">
        <v>-51.914999999999999</v>
      </c>
      <c r="D103">
        <v>5.9649999999999999</v>
      </c>
      <c r="E103">
        <v>102.90600000000001</v>
      </c>
      <c r="F103">
        <v>80</v>
      </c>
      <c r="G103">
        <v>68.805999999999997</v>
      </c>
      <c r="H103">
        <v>1.6002000000000001</v>
      </c>
    </row>
    <row r="104" spans="1:8" x14ac:dyDescent="0.2">
      <c r="A104">
        <v>5146.665</v>
      </c>
      <c r="B104">
        <v>-52.008000000000003</v>
      </c>
      <c r="C104">
        <v>-51.97</v>
      </c>
      <c r="D104">
        <v>5.9779999999999998</v>
      </c>
      <c r="E104">
        <v>102.126</v>
      </c>
      <c r="F104">
        <v>80</v>
      </c>
      <c r="G104">
        <v>68.638000000000005</v>
      </c>
      <c r="H104">
        <v>1.5840000000000001</v>
      </c>
    </row>
    <row r="105" spans="1:8" x14ac:dyDescent="0.2">
      <c r="A105">
        <v>5147.5969999999998</v>
      </c>
      <c r="B105">
        <v>-52.066000000000003</v>
      </c>
      <c r="C105">
        <v>-52.027000000000001</v>
      </c>
      <c r="D105">
        <v>6.1260000000000003</v>
      </c>
      <c r="E105">
        <v>102.52500000000001</v>
      </c>
      <c r="F105">
        <v>80</v>
      </c>
      <c r="G105">
        <v>68.742999999999995</v>
      </c>
      <c r="H105">
        <v>1.5920999999999998</v>
      </c>
    </row>
    <row r="106" spans="1:8" x14ac:dyDescent="0.2">
      <c r="A106">
        <v>5148.5240000000003</v>
      </c>
      <c r="B106">
        <v>-52.122</v>
      </c>
      <c r="C106">
        <v>-52.082999999999998</v>
      </c>
      <c r="D106">
        <v>6.0460000000000003</v>
      </c>
      <c r="E106">
        <v>102.685</v>
      </c>
      <c r="F106">
        <v>80</v>
      </c>
      <c r="G106">
        <v>68.662000000000006</v>
      </c>
      <c r="H106">
        <v>1.5956999999999999</v>
      </c>
    </row>
    <row r="107" spans="1:8" x14ac:dyDescent="0.2">
      <c r="A107">
        <v>5149.4570000000003</v>
      </c>
      <c r="B107">
        <v>-52.176000000000002</v>
      </c>
      <c r="C107">
        <v>-52.137</v>
      </c>
      <c r="D107">
        <v>5.726</v>
      </c>
      <c r="E107">
        <v>99.128</v>
      </c>
      <c r="F107">
        <v>80</v>
      </c>
      <c r="G107">
        <v>68.984999999999999</v>
      </c>
      <c r="H107">
        <v>1.5227999999999999</v>
      </c>
    </row>
    <row r="108" spans="1:8" x14ac:dyDescent="0.2">
      <c r="A108">
        <v>5150.384</v>
      </c>
      <c r="B108">
        <v>-52.228000000000002</v>
      </c>
      <c r="C108">
        <v>-52.189</v>
      </c>
      <c r="D108">
        <v>5.5890000000000004</v>
      </c>
      <c r="E108">
        <v>101.194</v>
      </c>
      <c r="F108">
        <v>80</v>
      </c>
      <c r="G108">
        <v>68.418999999999997</v>
      </c>
      <c r="H108">
        <v>1.5651000000000002</v>
      </c>
    </row>
    <row r="109" spans="1:8" x14ac:dyDescent="0.2">
      <c r="A109">
        <v>5151.3130000000001</v>
      </c>
      <c r="B109">
        <v>-52.283000000000001</v>
      </c>
      <c r="C109">
        <v>-52.241999999999997</v>
      </c>
      <c r="D109">
        <v>5.7690000000000001</v>
      </c>
      <c r="E109">
        <v>104.41800000000001</v>
      </c>
      <c r="F109">
        <v>80</v>
      </c>
      <c r="G109">
        <v>68.429000000000002</v>
      </c>
      <c r="H109">
        <v>1.6316999999999999</v>
      </c>
    </row>
    <row r="110" spans="1:8" x14ac:dyDescent="0.2">
      <c r="A110">
        <v>5152.2439999999997</v>
      </c>
      <c r="B110">
        <v>-52.335000000000001</v>
      </c>
      <c r="C110">
        <v>-52.295000000000002</v>
      </c>
      <c r="D110">
        <v>5.6340000000000003</v>
      </c>
      <c r="E110">
        <v>104.768</v>
      </c>
      <c r="F110">
        <v>80</v>
      </c>
      <c r="G110">
        <v>68.492999999999995</v>
      </c>
      <c r="H110">
        <v>1.6389</v>
      </c>
    </row>
    <row r="111" spans="1:8" x14ac:dyDescent="0.2">
      <c r="A111">
        <v>5153.1769999999997</v>
      </c>
      <c r="B111">
        <v>-52.387</v>
      </c>
      <c r="C111">
        <v>-52.344999999999999</v>
      </c>
      <c r="D111">
        <v>5.4580000000000002</v>
      </c>
      <c r="E111">
        <v>102.36</v>
      </c>
      <c r="F111">
        <v>80</v>
      </c>
      <c r="G111">
        <v>68.52</v>
      </c>
      <c r="H111">
        <v>1.5885</v>
      </c>
    </row>
    <row r="112" spans="1:8" x14ac:dyDescent="0.2">
      <c r="A112">
        <v>5154.1099999999997</v>
      </c>
      <c r="B112">
        <v>-52.439</v>
      </c>
      <c r="C112">
        <v>-52.396999999999998</v>
      </c>
      <c r="D112">
        <v>5.5359999999999996</v>
      </c>
      <c r="E112">
        <v>103.883</v>
      </c>
      <c r="F112">
        <v>80</v>
      </c>
      <c r="G112">
        <v>68.381</v>
      </c>
      <c r="H112">
        <v>1.62</v>
      </c>
    </row>
    <row r="113" spans="1:8" x14ac:dyDescent="0.2">
      <c r="A113">
        <v>5155.0370000000003</v>
      </c>
      <c r="B113">
        <v>-52.49</v>
      </c>
      <c r="C113">
        <v>-52.448</v>
      </c>
      <c r="D113">
        <v>5.4480000000000004</v>
      </c>
      <c r="E113">
        <v>105.334</v>
      </c>
      <c r="F113">
        <v>80</v>
      </c>
      <c r="G113">
        <v>68.337999999999994</v>
      </c>
      <c r="H113">
        <v>1.6506000000000001</v>
      </c>
    </row>
    <row r="114" spans="1:8" x14ac:dyDescent="0.2">
      <c r="A114">
        <v>5155.9709999999995</v>
      </c>
      <c r="B114">
        <v>-52.542999999999999</v>
      </c>
      <c r="C114">
        <v>-52.5</v>
      </c>
      <c r="D114">
        <v>5.6070000000000002</v>
      </c>
      <c r="E114">
        <v>104.256</v>
      </c>
      <c r="F114">
        <v>80</v>
      </c>
      <c r="G114">
        <v>68.39</v>
      </c>
      <c r="H114">
        <v>1.6280999999999999</v>
      </c>
    </row>
    <row r="115" spans="1:8" x14ac:dyDescent="0.2">
      <c r="A115">
        <v>11130.168</v>
      </c>
      <c r="B115">
        <v>-52.555</v>
      </c>
      <c r="C115">
        <v>-52.555999999999997</v>
      </c>
      <c r="D115">
        <v>0</v>
      </c>
      <c r="E115">
        <v>99.313000000000002</v>
      </c>
      <c r="F115">
        <v>80</v>
      </c>
      <c r="G115">
        <v>67.692999999999998</v>
      </c>
      <c r="H115">
        <v>1.5264</v>
      </c>
    </row>
    <row r="116" spans="1:8" x14ac:dyDescent="0.2">
      <c r="A116">
        <v>11131.72</v>
      </c>
      <c r="B116">
        <v>-52.619</v>
      </c>
      <c r="C116">
        <v>-52.619</v>
      </c>
      <c r="D116">
        <v>4.1180000000000003</v>
      </c>
      <c r="E116">
        <v>107.75700000000001</v>
      </c>
      <c r="F116">
        <v>80</v>
      </c>
      <c r="G116">
        <v>67.602000000000004</v>
      </c>
      <c r="H116">
        <v>1.7027999999999999</v>
      </c>
    </row>
    <row r="117" spans="1:8" x14ac:dyDescent="0.2">
      <c r="A117">
        <v>11132.65</v>
      </c>
      <c r="B117">
        <v>-52.674999999999997</v>
      </c>
      <c r="C117">
        <v>-52.676000000000002</v>
      </c>
      <c r="D117">
        <v>6.04</v>
      </c>
      <c r="E117">
        <v>111.134</v>
      </c>
      <c r="F117">
        <v>80</v>
      </c>
      <c r="G117">
        <v>67.332999999999998</v>
      </c>
      <c r="H117">
        <v>1.7757000000000001</v>
      </c>
    </row>
    <row r="118" spans="1:8" x14ac:dyDescent="0.2">
      <c r="A118">
        <v>11133.58</v>
      </c>
      <c r="B118">
        <v>-52.738999999999997</v>
      </c>
      <c r="C118">
        <v>-52.74</v>
      </c>
      <c r="D118">
        <v>6.9109999999999996</v>
      </c>
      <c r="E118">
        <v>114.76900000000001</v>
      </c>
      <c r="F118">
        <v>80</v>
      </c>
      <c r="G118">
        <v>67.078000000000003</v>
      </c>
      <c r="H118">
        <v>1.8576000000000001</v>
      </c>
    </row>
    <row r="119" spans="1:8" x14ac:dyDescent="0.2">
      <c r="A119">
        <v>11134.51</v>
      </c>
      <c r="B119">
        <v>-52.802</v>
      </c>
      <c r="C119">
        <v>-52.802999999999997</v>
      </c>
      <c r="D119">
        <v>6.7480000000000002</v>
      </c>
      <c r="E119">
        <v>115.777</v>
      </c>
      <c r="F119">
        <v>80</v>
      </c>
      <c r="G119">
        <v>67.024000000000001</v>
      </c>
      <c r="H119">
        <v>1.8801000000000001</v>
      </c>
    </row>
    <row r="120" spans="1:8" x14ac:dyDescent="0.2">
      <c r="A120">
        <v>11135.441999999999</v>
      </c>
      <c r="B120">
        <v>-52.865000000000002</v>
      </c>
      <c r="C120">
        <v>-52.865000000000002</v>
      </c>
      <c r="D120">
        <v>6.7290000000000001</v>
      </c>
      <c r="E120">
        <v>116.508</v>
      </c>
      <c r="F120">
        <v>80</v>
      </c>
      <c r="G120">
        <v>67.191000000000003</v>
      </c>
      <c r="H120">
        <v>1.8972000000000002</v>
      </c>
    </row>
    <row r="121" spans="1:8" x14ac:dyDescent="0.2">
      <c r="A121">
        <v>11136.370999999999</v>
      </c>
      <c r="B121">
        <v>-52.927999999999997</v>
      </c>
      <c r="C121">
        <v>-52.929000000000002</v>
      </c>
      <c r="D121">
        <v>6.8179999999999996</v>
      </c>
      <c r="E121">
        <v>115.812</v>
      </c>
      <c r="F121">
        <v>80</v>
      </c>
      <c r="G121">
        <v>67.122</v>
      </c>
      <c r="H121">
        <v>1.881</v>
      </c>
    </row>
    <row r="122" spans="1:8" x14ac:dyDescent="0.2">
      <c r="A122">
        <v>11137.3</v>
      </c>
      <c r="B122">
        <v>-52.988999999999997</v>
      </c>
      <c r="C122">
        <v>-52.988999999999997</v>
      </c>
      <c r="D122">
        <v>6.5350000000000001</v>
      </c>
      <c r="E122">
        <v>114.812</v>
      </c>
      <c r="F122">
        <v>80</v>
      </c>
      <c r="G122">
        <v>67.424000000000007</v>
      </c>
      <c r="H122">
        <v>1.8585</v>
      </c>
    </row>
    <row r="123" spans="1:8" x14ac:dyDescent="0.2">
      <c r="A123">
        <v>11138.227999999999</v>
      </c>
      <c r="B123">
        <v>-53.042000000000002</v>
      </c>
      <c r="C123">
        <v>-53.042999999999999</v>
      </c>
      <c r="D123">
        <v>5.7409999999999997</v>
      </c>
      <c r="E123">
        <v>113.452</v>
      </c>
      <c r="F123">
        <v>80</v>
      </c>
      <c r="G123">
        <v>67.215999999999994</v>
      </c>
      <c r="H123">
        <v>1.8279000000000001</v>
      </c>
    </row>
    <row r="124" spans="1:8" x14ac:dyDescent="0.2">
      <c r="A124">
        <v>11139.157999999999</v>
      </c>
      <c r="B124">
        <v>-53.094999999999999</v>
      </c>
      <c r="C124">
        <v>-53.095999999999997</v>
      </c>
      <c r="D124">
        <v>5.6829999999999998</v>
      </c>
      <c r="E124">
        <v>110.848</v>
      </c>
      <c r="F124">
        <v>80</v>
      </c>
      <c r="G124">
        <v>67.501000000000005</v>
      </c>
      <c r="H124">
        <v>1.7694000000000001</v>
      </c>
    </row>
    <row r="125" spans="1:8" x14ac:dyDescent="0.2">
      <c r="A125">
        <v>11140.087</v>
      </c>
      <c r="B125">
        <v>-53.152999999999999</v>
      </c>
      <c r="C125">
        <v>-53.154000000000003</v>
      </c>
      <c r="D125">
        <v>6.2530000000000001</v>
      </c>
      <c r="E125">
        <v>107.908</v>
      </c>
      <c r="F125">
        <v>80</v>
      </c>
      <c r="G125">
        <v>67.787000000000006</v>
      </c>
      <c r="H125">
        <v>1.7055</v>
      </c>
    </row>
    <row r="126" spans="1:8" x14ac:dyDescent="0.2">
      <c r="A126">
        <v>11141.017</v>
      </c>
      <c r="B126">
        <v>-53.213999999999999</v>
      </c>
      <c r="C126">
        <v>-53.216000000000001</v>
      </c>
      <c r="D126">
        <v>6.6589999999999998</v>
      </c>
      <c r="E126">
        <v>105.602</v>
      </c>
      <c r="F126">
        <v>80</v>
      </c>
      <c r="G126">
        <v>67.89</v>
      </c>
      <c r="H126">
        <v>1.6569</v>
      </c>
    </row>
    <row r="127" spans="1:8" x14ac:dyDescent="0.2">
      <c r="A127">
        <v>11141.94</v>
      </c>
      <c r="B127">
        <v>-53.28</v>
      </c>
      <c r="C127">
        <v>-53.280999999999999</v>
      </c>
      <c r="D127">
        <v>7.13</v>
      </c>
      <c r="E127">
        <v>104.152</v>
      </c>
      <c r="F127">
        <v>80</v>
      </c>
      <c r="G127">
        <v>67.730999999999995</v>
      </c>
      <c r="H127">
        <v>1.6263000000000001</v>
      </c>
    </row>
    <row r="128" spans="1:8" x14ac:dyDescent="0.2">
      <c r="A128">
        <v>11142.855</v>
      </c>
      <c r="B128">
        <v>-53.338999999999999</v>
      </c>
      <c r="C128">
        <v>-53.341000000000001</v>
      </c>
      <c r="D128">
        <v>6.4969999999999999</v>
      </c>
      <c r="E128">
        <v>103.44</v>
      </c>
      <c r="F128">
        <v>80</v>
      </c>
      <c r="G128">
        <v>67.707999999999998</v>
      </c>
      <c r="H128">
        <v>1.611</v>
      </c>
    </row>
    <row r="129" spans="1:8" x14ac:dyDescent="0.2">
      <c r="A129">
        <v>11143.769</v>
      </c>
      <c r="B129">
        <v>-53.396000000000001</v>
      </c>
      <c r="C129">
        <v>-53.398000000000003</v>
      </c>
      <c r="D129">
        <v>6.2119999999999997</v>
      </c>
      <c r="E129">
        <v>103.613</v>
      </c>
      <c r="F129">
        <v>80</v>
      </c>
      <c r="G129">
        <v>67.834999999999994</v>
      </c>
      <c r="H129">
        <v>1.6146</v>
      </c>
    </row>
    <row r="130" spans="1:8" x14ac:dyDescent="0.2">
      <c r="A130">
        <v>11144.683000000001</v>
      </c>
      <c r="B130">
        <v>-53.451000000000001</v>
      </c>
      <c r="C130">
        <v>-53.453000000000003</v>
      </c>
      <c r="D130">
        <v>6.0339999999999998</v>
      </c>
      <c r="E130">
        <v>102.79300000000001</v>
      </c>
      <c r="F130">
        <v>80</v>
      </c>
      <c r="G130">
        <v>67.995999999999995</v>
      </c>
      <c r="H130">
        <v>1.5974999999999999</v>
      </c>
    </row>
    <row r="131" spans="1:8" x14ac:dyDescent="0.2">
      <c r="A131">
        <v>11145.598</v>
      </c>
      <c r="B131">
        <v>-53.505000000000003</v>
      </c>
      <c r="C131">
        <v>-53.506999999999998</v>
      </c>
      <c r="D131">
        <v>5.88</v>
      </c>
      <c r="E131">
        <v>101.953</v>
      </c>
      <c r="F131">
        <v>80</v>
      </c>
      <c r="G131">
        <v>67.930000000000007</v>
      </c>
      <c r="H131">
        <v>1.5804</v>
      </c>
    </row>
    <row r="132" spans="1:8" x14ac:dyDescent="0.2">
      <c r="A132">
        <v>11146.512000000001</v>
      </c>
      <c r="B132">
        <v>-53.563000000000002</v>
      </c>
      <c r="C132">
        <v>-53.564999999999998</v>
      </c>
      <c r="D132">
        <v>6.37</v>
      </c>
      <c r="E132">
        <v>99.031000000000006</v>
      </c>
      <c r="F132">
        <v>80</v>
      </c>
      <c r="G132">
        <v>68.444000000000003</v>
      </c>
      <c r="H132">
        <v>1.5209999999999999</v>
      </c>
    </row>
    <row r="133" spans="1:8" x14ac:dyDescent="0.2">
      <c r="A133">
        <v>11147.424000000001</v>
      </c>
      <c r="B133">
        <v>-53.625999999999998</v>
      </c>
      <c r="C133">
        <v>-53.628</v>
      </c>
      <c r="D133">
        <v>6.9189999999999996</v>
      </c>
      <c r="E133">
        <v>92.388999999999996</v>
      </c>
      <c r="F133">
        <v>80</v>
      </c>
      <c r="G133">
        <v>68.94</v>
      </c>
      <c r="H133">
        <v>1.3905000000000001</v>
      </c>
    </row>
    <row r="134" spans="1:8" x14ac:dyDescent="0.2">
      <c r="A134">
        <v>11148.343000000001</v>
      </c>
      <c r="B134">
        <v>-53.691000000000003</v>
      </c>
      <c r="C134">
        <v>-53.692999999999998</v>
      </c>
      <c r="D134">
        <v>7.0739999999999998</v>
      </c>
      <c r="E134">
        <v>83.983000000000004</v>
      </c>
      <c r="F134">
        <v>80</v>
      </c>
      <c r="G134">
        <v>69.545000000000002</v>
      </c>
      <c r="H134">
        <v>1.2339</v>
      </c>
    </row>
    <row r="135" spans="1:8" x14ac:dyDescent="0.2">
      <c r="A135">
        <v>11149.262000000001</v>
      </c>
      <c r="B135">
        <v>-53.755000000000003</v>
      </c>
      <c r="C135">
        <v>-53.756999999999998</v>
      </c>
      <c r="D135">
        <v>7.0279999999999996</v>
      </c>
      <c r="E135">
        <v>74.876000000000005</v>
      </c>
      <c r="F135">
        <v>80</v>
      </c>
      <c r="G135">
        <v>69.823999999999998</v>
      </c>
      <c r="H135">
        <v>1.0737000000000001</v>
      </c>
    </row>
    <row r="136" spans="1:8" x14ac:dyDescent="0.2">
      <c r="A136">
        <v>11150.174000000001</v>
      </c>
      <c r="B136">
        <v>-53.816000000000003</v>
      </c>
      <c r="C136">
        <v>-53.817999999999998</v>
      </c>
      <c r="D136">
        <v>6.665</v>
      </c>
      <c r="E136">
        <v>66.227000000000004</v>
      </c>
      <c r="F136">
        <v>80</v>
      </c>
      <c r="G136">
        <v>70.295000000000002</v>
      </c>
      <c r="H136">
        <v>0.92880000000000007</v>
      </c>
    </row>
    <row r="137" spans="1:8" x14ac:dyDescent="0.2">
      <c r="A137">
        <v>11151.393</v>
      </c>
      <c r="B137">
        <v>-53.878</v>
      </c>
      <c r="C137">
        <v>-53.88</v>
      </c>
      <c r="D137">
        <v>5.0940000000000003</v>
      </c>
      <c r="E137">
        <v>68.278999999999996</v>
      </c>
      <c r="F137">
        <v>80</v>
      </c>
      <c r="G137">
        <v>69.724999999999994</v>
      </c>
      <c r="H137">
        <v>0.96209999999999996</v>
      </c>
    </row>
    <row r="138" spans="1:8" x14ac:dyDescent="0.2">
      <c r="A138">
        <v>11152.614</v>
      </c>
      <c r="B138">
        <v>-53.944000000000003</v>
      </c>
      <c r="C138">
        <v>-53.945999999999998</v>
      </c>
      <c r="D138">
        <v>5.3789999999999996</v>
      </c>
      <c r="E138">
        <v>71.844999999999999</v>
      </c>
      <c r="F138">
        <v>80</v>
      </c>
      <c r="G138">
        <v>69.498000000000005</v>
      </c>
      <c r="H138">
        <v>1.0215000000000001</v>
      </c>
    </row>
    <row r="139" spans="1:8" x14ac:dyDescent="0.2">
      <c r="A139">
        <v>11153.528</v>
      </c>
      <c r="B139">
        <v>-54</v>
      </c>
      <c r="C139">
        <v>-54.002000000000002</v>
      </c>
      <c r="D139">
        <v>6.1769999999999996</v>
      </c>
      <c r="E139">
        <v>73.370999999999995</v>
      </c>
      <c r="F139">
        <v>80</v>
      </c>
      <c r="G139">
        <v>69.754000000000005</v>
      </c>
      <c r="H139">
        <v>1.0475999999999999</v>
      </c>
    </row>
    <row r="140" spans="1:8" x14ac:dyDescent="0.2">
      <c r="A140">
        <v>11154.442999999999</v>
      </c>
      <c r="B140">
        <v>-54.057000000000002</v>
      </c>
      <c r="C140">
        <v>-54.058999999999997</v>
      </c>
      <c r="D140">
        <v>6.2240000000000002</v>
      </c>
      <c r="E140">
        <v>70.307000000000002</v>
      </c>
      <c r="F140">
        <v>80</v>
      </c>
      <c r="G140">
        <v>69.471999999999994</v>
      </c>
      <c r="H140">
        <v>0.99629999999999996</v>
      </c>
    </row>
    <row r="141" spans="1:8" x14ac:dyDescent="0.2">
      <c r="A141">
        <v>11155.358</v>
      </c>
      <c r="B141">
        <v>-54.112000000000002</v>
      </c>
      <c r="C141">
        <v>-54.115000000000002</v>
      </c>
      <c r="D141">
        <v>6.0819999999999999</v>
      </c>
      <c r="E141">
        <v>74.227000000000004</v>
      </c>
      <c r="F141">
        <v>80</v>
      </c>
      <c r="G141">
        <v>69.025999999999996</v>
      </c>
      <c r="H141">
        <v>1.0620000000000001</v>
      </c>
    </row>
    <row r="142" spans="1:8" x14ac:dyDescent="0.2">
      <c r="A142">
        <v>11156.28</v>
      </c>
      <c r="B142">
        <v>-54.168999999999997</v>
      </c>
      <c r="C142">
        <v>-54.171999999999997</v>
      </c>
      <c r="D142">
        <v>6.12</v>
      </c>
      <c r="E142">
        <v>74.944999999999993</v>
      </c>
      <c r="F142">
        <v>80</v>
      </c>
      <c r="G142">
        <v>70.12</v>
      </c>
      <c r="H142">
        <v>1.0746</v>
      </c>
    </row>
    <row r="143" spans="1:8" x14ac:dyDescent="0.2">
      <c r="A143">
        <v>11157.207</v>
      </c>
      <c r="B143">
        <v>-54.23</v>
      </c>
      <c r="C143">
        <v>-54.231999999999999</v>
      </c>
      <c r="D143">
        <v>6.58</v>
      </c>
      <c r="E143">
        <v>70.260000000000005</v>
      </c>
      <c r="F143">
        <v>80</v>
      </c>
      <c r="G143">
        <v>69.709000000000003</v>
      </c>
      <c r="H143">
        <v>0.99540000000000006</v>
      </c>
    </row>
    <row r="144" spans="1:8" x14ac:dyDescent="0.2">
      <c r="A144">
        <v>11158.134</v>
      </c>
      <c r="B144">
        <v>-54.290999999999997</v>
      </c>
      <c r="C144">
        <v>-54.293999999999997</v>
      </c>
      <c r="D144">
        <v>6.6630000000000003</v>
      </c>
      <c r="E144">
        <v>75.680999999999997</v>
      </c>
      <c r="F144">
        <v>80</v>
      </c>
      <c r="G144">
        <v>69.403999999999996</v>
      </c>
      <c r="H144">
        <v>1.0871999999999999</v>
      </c>
    </row>
    <row r="145" spans="1:8" x14ac:dyDescent="0.2">
      <c r="A145">
        <v>11159.048000000001</v>
      </c>
      <c r="B145">
        <v>-54.353999999999999</v>
      </c>
      <c r="C145">
        <v>-54.356999999999999</v>
      </c>
      <c r="D145">
        <v>6.8789999999999996</v>
      </c>
      <c r="E145">
        <v>110.53400000000001</v>
      </c>
      <c r="F145">
        <v>80</v>
      </c>
      <c r="G145">
        <v>65.531999999999996</v>
      </c>
      <c r="H145">
        <v>1.7631000000000001</v>
      </c>
    </row>
    <row r="146" spans="1:8" x14ac:dyDescent="0.2">
      <c r="A146">
        <v>11159.963</v>
      </c>
      <c r="B146">
        <v>-54.417999999999999</v>
      </c>
      <c r="C146">
        <v>-54.420999999999999</v>
      </c>
      <c r="D146">
        <v>6.9950000000000001</v>
      </c>
      <c r="E146">
        <v>141.59100000000001</v>
      </c>
      <c r="F146">
        <v>80</v>
      </c>
      <c r="G146">
        <v>64.688000000000002</v>
      </c>
      <c r="H146">
        <v>2.5451999999999999</v>
      </c>
    </row>
    <row r="147" spans="1:8" x14ac:dyDescent="0.2">
      <c r="A147">
        <v>11160.877</v>
      </c>
      <c r="B147">
        <v>-54.484000000000002</v>
      </c>
      <c r="C147">
        <v>-54.487000000000002</v>
      </c>
      <c r="D147">
        <v>7.2160000000000002</v>
      </c>
      <c r="E147">
        <v>152.57900000000001</v>
      </c>
      <c r="F147">
        <v>80</v>
      </c>
      <c r="G147">
        <v>64.549000000000007</v>
      </c>
      <c r="H147">
        <v>2.8826999999999998</v>
      </c>
    </row>
    <row r="148" spans="1:8" x14ac:dyDescent="0.2">
      <c r="A148">
        <v>11161.790999999999</v>
      </c>
      <c r="B148">
        <v>-54.551000000000002</v>
      </c>
      <c r="C148">
        <v>-54.554000000000002</v>
      </c>
      <c r="D148">
        <v>7.3239999999999998</v>
      </c>
      <c r="E148">
        <v>153.82499999999999</v>
      </c>
      <c r="F148">
        <v>80</v>
      </c>
      <c r="G148">
        <v>64.757999999999996</v>
      </c>
      <c r="H148">
        <v>2.9232000000000005</v>
      </c>
    </row>
    <row r="149" spans="1:8" x14ac:dyDescent="0.2">
      <c r="A149">
        <v>11162.706</v>
      </c>
      <c r="B149">
        <v>-54.615000000000002</v>
      </c>
      <c r="C149">
        <v>-54.618000000000002</v>
      </c>
      <c r="D149">
        <v>7.0309999999999997</v>
      </c>
      <c r="E149">
        <v>145.44499999999999</v>
      </c>
      <c r="F149">
        <v>80</v>
      </c>
      <c r="G149">
        <v>65.677999999999997</v>
      </c>
      <c r="H149">
        <v>2.6586000000000003</v>
      </c>
    </row>
    <row r="150" spans="1:8" x14ac:dyDescent="0.2">
      <c r="A150">
        <v>11163.619000000001</v>
      </c>
      <c r="B150">
        <v>-54.677999999999997</v>
      </c>
      <c r="C150">
        <v>-54.680999999999997</v>
      </c>
      <c r="D150">
        <v>6.9089999999999998</v>
      </c>
      <c r="E150">
        <v>131.69900000000001</v>
      </c>
      <c r="F150">
        <v>80</v>
      </c>
      <c r="G150">
        <v>66.399000000000001</v>
      </c>
      <c r="H150">
        <v>2.2716000000000003</v>
      </c>
    </row>
    <row r="151" spans="1:8" x14ac:dyDescent="0.2">
      <c r="A151">
        <v>11164.535</v>
      </c>
      <c r="B151">
        <v>-54.74</v>
      </c>
      <c r="C151">
        <v>-54.744</v>
      </c>
      <c r="D151">
        <v>6.8220000000000001</v>
      </c>
      <c r="E151">
        <v>129.006</v>
      </c>
      <c r="F151">
        <v>80</v>
      </c>
      <c r="G151">
        <v>66.497</v>
      </c>
      <c r="H151">
        <v>2.2014</v>
      </c>
    </row>
    <row r="152" spans="1:8" x14ac:dyDescent="0.2">
      <c r="A152">
        <v>11165.448</v>
      </c>
      <c r="B152">
        <v>-54.802999999999997</v>
      </c>
      <c r="C152">
        <v>-54.807000000000002</v>
      </c>
      <c r="D152">
        <v>6.8789999999999996</v>
      </c>
      <c r="E152">
        <v>125.44499999999999</v>
      </c>
      <c r="F152">
        <v>80</v>
      </c>
      <c r="G152">
        <v>66.626000000000005</v>
      </c>
      <c r="H152">
        <v>2.1114000000000002</v>
      </c>
    </row>
    <row r="153" spans="1:8" x14ac:dyDescent="0.2">
      <c r="A153">
        <v>11166.364</v>
      </c>
      <c r="B153">
        <v>-54.865000000000002</v>
      </c>
      <c r="C153">
        <v>-54.869</v>
      </c>
      <c r="D153">
        <v>6.8410000000000002</v>
      </c>
      <c r="E153">
        <v>134.321</v>
      </c>
      <c r="F153">
        <v>80</v>
      </c>
      <c r="G153">
        <v>65.266999999999996</v>
      </c>
      <c r="H153">
        <v>2.3418000000000001</v>
      </c>
    </row>
    <row r="154" spans="1:8" x14ac:dyDescent="0.2">
      <c r="A154">
        <v>11167.277</v>
      </c>
      <c r="B154">
        <v>-54.927</v>
      </c>
      <c r="C154">
        <v>-54.930999999999997</v>
      </c>
      <c r="D154">
        <v>6.7880000000000003</v>
      </c>
      <c r="E154">
        <v>146.447</v>
      </c>
      <c r="F154">
        <v>80</v>
      </c>
      <c r="G154">
        <v>64.739000000000004</v>
      </c>
      <c r="H154">
        <v>2.6892</v>
      </c>
    </row>
    <row r="155" spans="1:8" x14ac:dyDescent="0.2">
      <c r="A155">
        <v>11168.191999999999</v>
      </c>
      <c r="B155">
        <v>-54.988999999999997</v>
      </c>
      <c r="C155">
        <v>-54.993000000000002</v>
      </c>
      <c r="D155">
        <v>6.7569999999999997</v>
      </c>
      <c r="E155">
        <v>152.24199999999999</v>
      </c>
      <c r="F155">
        <v>80</v>
      </c>
      <c r="G155">
        <v>64.594999999999999</v>
      </c>
      <c r="H155">
        <v>2.8719000000000001</v>
      </c>
    </row>
    <row r="156" spans="1:8" x14ac:dyDescent="0.2">
      <c r="A156">
        <v>11169.107</v>
      </c>
      <c r="B156">
        <v>-55.05</v>
      </c>
      <c r="C156">
        <v>-55.054000000000002</v>
      </c>
      <c r="D156">
        <v>6.6680000000000001</v>
      </c>
      <c r="E156">
        <v>152.655</v>
      </c>
      <c r="F156">
        <v>80</v>
      </c>
      <c r="G156">
        <v>64.674000000000007</v>
      </c>
      <c r="H156">
        <v>2.8854000000000002</v>
      </c>
    </row>
    <row r="157" spans="1:8" x14ac:dyDescent="0.2">
      <c r="A157">
        <v>11170.022000000001</v>
      </c>
      <c r="B157">
        <v>-55.11</v>
      </c>
      <c r="C157">
        <v>-55.115000000000002</v>
      </c>
      <c r="D157">
        <v>6.6260000000000003</v>
      </c>
      <c r="E157">
        <v>151.208</v>
      </c>
      <c r="F157">
        <v>80</v>
      </c>
      <c r="G157">
        <v>64.834999999999994</v>
      </c>
      <c r="H157">
        <v>2.8386</v>
      </c>
    </row>
    <row r="158" spans="1:8" x14ac:dyDescent="0.2">
      <c r="A158">
        <v>11170.936</v>
      </c>
      <c r="B158">
        <v>-55.167999999999999</v>
      </c>
      <c r="C158">
        <v>-55.171999999999997</v>
      </c>
      <c r="D158">
        <v>6.2770000000000001</v>
      </c>
      <c r="E158">
        <v>148.208</v>
      </c>
      <c r="F158">
        <v>80</v>
      </c>
      <c r="G158">
        <v>64.896000000000001</v>
      </c>
      <c r="H158">
        <v>2.7432000000000003</v>
      </c>
    </row>
    <row r="159" spans="1:8" x14ac:dyDescent="0.2">
      <c r="A159">
        <v>11171.853999999999</v>
      </c>
      <c r="B159">
        <v>-55.222999999999999</v>
      </c>
      <c r="C159">
        <v>-55.228000000000002</v>
      </c>
      <c r="D159">
        <v>6.0490000000000004</v>
      </c>
      <c r="E159">
        <v>146.13900000000001</v>
      </c>
      <c r="F159">
        <v>80</v>
      </c>
      <c r="G159">
        <v>65.075000000000003</v>
      </c>
      <c r="H159">
        <v>2.6802000000000001</v>
      </c>
    </row>
    <row r="160" spans="1:8" x14ac:dyDescent="0.2">
      <c r="A160">
        <v>11172.767</v>
      </c>
      <c r="B160">
        <v>-55.280999999999999</v>
      </c>
      <c r="C160">
        <v>-55.284999999999997</v>
      </c>
      <c r="D160">
        <v>6.3170000000000002</v>
      </c>
      <c r="E160">
        <v>143.61600000000001</v>
      </c>
      <c r="F160">
        <v>80</v>
      </c>
      <c r="G160">
        <v>65.372</v>
      </c>
      <c r="H160">
        <v>2.6046</v>
      </c>
    </row>
    <row r="161" spans="1:8" x14ac:dyDescent="0.2">
      <c r="A161">
        <v>11173.682000000001</v>
      </c>
      <c r="B161">
        <v>-55.338000000000001</v>
      </c>
      <c r="C161">
        <v>-55.343000000000004</v>
      </c>
      <c r="D161">
        <v>6.2480000000000002</v>
      </c>
      <c r="E161">
        <v>140.708</v>
      </c>
      <c r="F161">
        <v>80</v>
      </c>
      <c r="G161">
        <v>65.698999999999998</v>
      </c>
      <c r="H161">
        <v>2.5190999999999999</v>
      </c>
    </row>
    <row r="162" spans="1:8" x14ac:dyDescent="0.2">
      <c r="A162">
        <v>11174.598</v>
      </c>
      <c r="B162">
        <v>-55.390999999999998</v>
      </c>
      <c r="C162">
        <v>-55.396000000000001</v>
      </c>
      <c r="D162">
        <v>5.867</v>
      </c>
      <c r="E162">
        <v>135.619</v>
      </c>
      <c r="F162">
        <v>80</v>
      </c>
      <c r="G162">
        <v>65.906999999999996</v>
      </c>
      <c r="H162">
        <v>2.3769</v>
      </c>
    </row>
    <row r="163" spans="1:8" x14ac:dyDescent="0.2">
      <c r="A163">
        <v>11175.512000000001</v>
      </c>
      <c r="B163">
        <v>-55.442999999999998</v>
      </c>
      <c r="C163">
        <v>-55.448</v>
      </c>
      <c r="D163">
        <v>5.665</v>
      </c>
      <c r="E163">
        <v>135.19499999999999</v>
      </c>
      <c r="F163">
        <v>80</v>
      </c>
      <c r="G163">
        <v>65.748000000000005</v>
      </c>
      <c r="H163">
        <v>2.3652000000000002</v>
      </c>
    </row>
    <row r="164" spans="1:8" x14ac:dyDescent="0.2">
      <c r="A164">
        <v>11176.432000000001</v>
      </c>
      <c r="B164">
        <v>-55.494</v>
      </c>
      <c r="C164">
        <v>-55.499000000000002</v>
      </c>
      <c r="D164">
        <v>5.5640000000000001</v>
      </c>
      <c r="E164">
        <v>133.28</v>
      </c>
      <c r="F164">
        <v>80</v>
      </c>
      <c r="G164">
        <v>65.915999999999997</v>
      </c>
      <c r="H164">
        <v>2.3129999999999997</v>
      </c>
    </row>
    <row r="165" spans="1:8" x14ac:dyDescent="0.2">
      <c r="A165">
        <v>11177.367</v>
      </c>
      <c r="B165">
        <v>-55.546999999999997</v>
      </c>
      <c r="C165">
        <v>-55.552999999999997</v>
      </c>
      <c r="D165">
        <v>5.702</v>
      </c>
      <c r="E165">
        <v>132.107</v>
      </c>
      <c r="F165">
        <v>80</v>
      </c>
      <c r="G165">
        <v>65.930999999999997</v>
      </c>
      <c r="H165">
        <v>2.2824</v>
      </c>
    </row>
    <row r="166" spans="1:8" x14ac:dyDescent="0.2">
      <c r="A166">
        <v>11178.297</v>
      </c>
      <c r="B166">
        <v>-55.603000000000002</v>
      </c>
      <c r="C166">
        <v>-55.607999999999997</v>
      </c>
      <c r="D166">
        <v>5.9960000000000004</v>
      </c>
      <c r="E166">
        <v>133.345</v>
      </c>
      <c r="F166">
        <v>80</v>
      </c>
      <c r="G166">
        <v>65.831999999999994</v>
      </c>
      <c r="H166">
        <v>2.3148</v>
      </c>
    </row>
    <row r="167" spans="1:8" x14ac:dyDescent="0.2">
      <c r="A167">
        <v>11179.213</v>
      </c>
      <c r="B167">
        <v>-55.656999999999996</v>
      </c>
      <c r="C167">
        <v>-55.661999999999999</v>
      </c>
      <c r="D167">
        <v>5.8739999999999997</v>
      </c>
      <c r="E167">
        <v>132.74700000000001</v>
      </c>
      <c r="F167">
        <v>80</v>
      </c>
      <c r="G167">
        <v>65.884</v>
      </c>
      <c r="H167">
        <v>2.2995000000000001</v>
      </c>
    </row>
    <row r="168" spans="1:8" x14ac:dyDescent="0.2">
      <c r="A168">
        <v>11180.126</v>
      </c>
      <c r="B168">
        <v>-55.71</v>
      </c>
      <c r="C168">
        <v>-55.715000000000003</v>
      </c>
      <c r="D168">
        <v>5.7939999999999996</v>
      </c>
      <c r="E168">
        <v>132.959</v>
      </c>
      <c r="F168">
        <v>80</v>
      </c>
      <c r="G168">
        <v>65.966999999999999</v>
      </c>
      <c r="H168">
        <v>2.3048999999999999</v>
      </c>
    </row>
    <row r="169" spans="1:8" x14ac:dyDescent="0.2">
      <c r="A169">
        <v>11181.041999999999</v>
      </c>
      <c r="B169">
        <v>-55.761000000000003</v>
      </c>
      <c r="C169">
        <v>-55.767000000000003</v>
      </c>
      <c r="D169">
        <v>5.6420000000000003</v>
      </c>
      <c r="E169">
        <v>133.69399999999999</v>
      </c>
      <c r="F169">
        <v>80</v>
      </c>
      <c r="G169">
        <v>65.736999999999995</v>
      </c>
      <c r="H169">
        <v>2.3247000000000004</v>
      </c>
    </row>
    <row r="170" spans="1:8" x14ac:dyDescent="0.2">
      <c r="A170">
        <v>11181.954</v>
      </c>
      <c r="B170">
        <v>-55.811999999999998</v>
      </c>
      <c r="C170">
        <v>-55.817999999999998</v>
      </c>
      <c r="D170">
        <v>5.5650000000000004</v>
      </c>
      <c r="E170">
        <v>133.27699999999999</v>
      </c>
      <c r="F170">
        <v>80</v>
      </c>
      <c r="G170">
        <v>65.981999999999999</v>
      </c>
      <c r="H170">
        <v>2.3129999999999997</v>
      </c>
    </row>
    <row r="171" spans="1:8" x14ac:dyDescent="0.2">
      <c r="A171">
        <v>11182.868</v>
      </c>
      <c r="B171">
        <v>-55.863999999999997</v>
      </c>
      <c r="C171">
        <v>-55.869</v>
      </c>
      <c r="D171">
        <v>5.6829999999999998</v>
      </c>
      <c r="E171">
        <v>131.46600000000001</v>
      </c>
      <c r="F171">
        <v>80</v>
      </c>
      <c r="G171">
        <v>66.078999999999994</v>
      </c>
      <c r="H171">
        <v>2.2652999999999999</v>
      </c>
    </row>
    <row r="172" spans="1:8" x14ac:dyDescent="0.2">
      <c r="A172">
        <v>11183.781000000001</v>
      </c>
      <c r="B172">
        <v>-55.917000000000002</v>
      </c>
      <c r="C172">
        <v>-55.921999999999997</v>
      </c>
      <c r="D172">
        <v>5.8070000000000004</v>
      </c>
      <c r="E172">
        <v>129.726</v>
      </c>
      <c r="F172">
        <v>80</v>
      </c>
      <c r="G172">
        <v>66.36</v>
      </c>
      <c r="H172">
        <v>2.2202999999999999</v>
      </c>
    </row>
    <row r="173" spans="1:8" x14ac:dyDescent="0.2">
      <c r="A173">
        <v>11184.697</v>
      </c>
      <c r="B173">
        <v>-55.97</v>
      </c>
      <c r="C173">
        <v>-55.975999999999999</v>
      </c>
      <c r="D173">
        <v>5.8019999999999996</v>
      </c>
      <c r="E173">
        <v>128.17699999999999</v>
      </c>
      <c r="F173">
        <v>80</v>
      </c>
      <c r="G173">
        <v>66.153000000000006</v>
      </c>
      <c r="H173">
        <v>2.1798000000000002</v>
      </c>
    </row>
    <row r="174" spans="1:8" x14ac:dyDescent="0.2">
      <c r="A174">
        <v>11185.611999999999</v>
      </c>
      <c r="B174">
        <v>-56.021999999999998</v>
      </c>
      <c r="C174">
        <v>-56.027999999999999</v>
      </c>
      <c r="D174">
        <v>5.7450000000000001</v>
      </c>
      <c r="E174">
        <v>126.419</v>
      </c>
      <c r="F174">
        <v>80</v>
      </c>
      <c r="G174">
        <v>66.39</v>
      </c>
      <c r="H174">
        <v>2.1357000000000004</v>
      </c>
    </row>
    <row r="175" spans="1:8" x14ac:dyDescent="0.2">
      <c r="A175">
        <v>11186.523999999999</v>
      </c>
      <c r="B175">
        <v>-56.073</v>
      </c>
      <c r="C175">
        <v>-56.079000000000001</v>
      </c>
      <c r="D175">
        <v>5.5709999999999997</v>
      </c>
      <c r="E175">
        <v>125.452</v>
      </c>
      <c r="F175">
        <v>80</v>
      </c>
      <c r="G175">
        <v>66.542000000000002</v>
      </c>
      <c r="H175">
        <v>2.1114000000000002</v>
      </c>
    </row>
    <row r="176" spans="1:8" x14ac:dyDescent="0.2">
      <c r="A176">
        <v>11187.44</v>
      </c>
      <c r="B176">
        <v>-56.122999999999998</v>
      </c>
      <c r="C176">
        <v>-56.13</v>
      </c>
      <c r="D176">
        <v>5.5149999999999997</v>
      </c>
      <c r="E176">
        <v>123.765</v>
      </c>
      <c r="F176">
        <v>80</v>
      </c>
      <c r="G176">
        <v>66.495999999999995</v>
      </c>
      <c r="H176">
        <v>2.0699999999999998</v>
      </c>
    </row>
    <row r="177" spans="1:8" x14ac:dyDescent="0.2">
      <c r="A177">
        <v>11188.659</v>
      </c>
      <c r="B177">
        <v>-56.182000000000002</v>
      </c>
      <c r="C177">
        <v>-56.189</v>
      </c>
      <c r="D177">
        <v>4.84</v>
      </c>
      <c r="E177">
        <v>120.20099999999999</v>
      </c>
      <c r="F177">
        <v>80</v>
      </c>
      <c r="G177">
        <v>66.802999999999997</v>
      </c>
      <c r="H177">
        <v>1.9836000000000003</v>
      </c>
    </row>
    <row r="178" spans="1:8" x14ac:dyDescent="0.2">
      <c r="A178">
        <v>11189.877</v>
      </c>
      <c r="B178">
        <v>-56.241999999999997</v>
      </c>
      <c r="C178">
        <v>-56.247999999999998</v>
      </c>
      <c r="D178">
        <v>4.9109999999999996</v>
      </c>
      <c r="E178">
        <v>116.78</v>
      </c>
      <c r="F178">
        <v>80</v>
      </c>
      <c r="G178">
        <v>66.89</v>
      </c>
      <c r="H178">
        <v>1.9035000000000002</v>
      </c>
    </row>
    <row r="179" spans="1:8" x14ac:dyDescent="0.2">
      <c r="A179">
        <v>11191.097</v>
      </c>
      <c r="B179">
        <v>-56.292999999999999</v>
      </c>
      <c r="C179">
        <v>-56.3</v>
      </c>
      <c r="D179">
        <v>4.2309999999999999</v>
      </c>
      <c r="E179">
        <v>115.26</v>
      </c>
      <c r="F179">
        <v>80</v>
      </c>
      <c r="G179">
        <v>66.748999999999995</v>
      </c>
      <c r="H179">
        <v>1.8684000000000001</v>
      </c>
    </row>
    <row r="180" spans="1:8" x14ac:dyDescent="0.2">
      <c r="A180">
        <v>11192.012000000001</v>
      </c>
      <c r="B180">
        <v>-56.362000000000002</v>
      </c>
      <c r="C180">
        <v>-56.369</v>
      </c>
      <c r="D180">
        <v>7.5460000000000003</v>
      </c>
      <c r="E180">
        <v>118.78700000000001</v>
      </c>
      <c r="F180">
        <v>80</v>
      </c>
      <c r="G180">
        <v>66.522999999999996</v>
      </c>
      <c r="H180">
        <v>1.9502999999999999</v>
      </c>
    </row>
    <row r="181" spans="1:8" x14ac:dyDescent="0.2">
      <c r="A181">
        <v>11192.929</v>
      </c>
      <c r="B181">
        <v>-56.427999999999997</v>
      </c>
      <c r="C181">
        <v>-56.435000000000002</v>
      </c>
      <c r="D181">
        <v>7.1749999999999998</v>
      </c>
      <c r="E181">
        <v>121.5</v>
      </c>
      <c r="F181">
        <v>80</v>
      </c>
      <c r="G181">
        <v>66.558999999999997</v>
      </c>
      <c r="H181">
        <v>2.0150999999999999</v>
      </c>
    </row>
    <row r="182" spans="1:8" x14ac:dyDescent="0.2">
      <c r="A182">
        <v>11194.147000000001</v>
      </c>
      <c r="B182">
        <v>-56.491</v>
      </c>
      <c r="C182">
        <v>-56.497999999999998</v>
      </c>
      <c r="D182">
        <v>5.15</v>
      </c>
      <c r="E182">
        <v>125.161</v>
      </c>
      <c r="F182">
        <v>80</v>
      </c>
      <c r="G182">
        <v>66.247</v>
      </c>
      <c r="H182">
        <v>2.1042000000000001</v>
      </c>
    </row>
    <row r="183" spans="1:8" x14ac:dyDescent="0.2">
      <c r="A183">
        <v>11195.367</v>
      </c>
      <c r="B183">
        <v>-56.555</v>
      </c>
      <c r="C183">
        <v>-56.561999999999998</v>
      </c>
      <c r="D183">
        <v>5.2629999999999999</v>
      </c>
      <c r="E183">
        <v>122.98699999999999</v>
      </c>
      <c r="F183">
        <v>80</v>
      </c>
      <c r="G183">
        <v>66.882000000000005</v>
      </c>
      <c r="H183">
        <v>2.0510999999999999</v>
      </c>
    </row>
    <row r="184" spans="1:8" x14ac:dyDescent="0.2">
      <c r="A184">
        <v>11196.587</v>
      </c>
      <c r="B184">
        <v>-56.616999999999997</v>
      </c>
      <c r="C184">
        <v>-56.624000000000002</v>
      </c>
      <c r="D184">
        <v>5.1239999999999997</v>
      </c>
      <c r="E184">
        <v>113.422</v>
      </c>
      <c r="F184">
        <v>80</v>
      </c>
      <c r="G184">
        <v>67.817999999999998</v>
      </c>
      <c r="H184">
        <v>1.827</v>
      </c>
    </row>
    <row r="185" spans="1:8" x14ac:dyDescent="0.2">
      <c r="A185">
        <v>11197.813</v>
      </c>
      <c r="B185">
        <v>-56.674999999999997</v>
      </c>
      <c r="C185">
        <v>-56.682000000000002</v>
      </c>
      <c r="D185">
        <v>4.7069999999999999</v>
      </c>
      <c r="E185">
        <v>115.71</v>
      </c>
      <c r="F185">
        <v>80</v>
      </c>
      <c r="G185">
        <v>67.834999999999994</v>
      </c>
      <c r="H185">
        <v>1.8792000000000002</v>
      </c>
    </row>
    <row r="186" spans="1:8" x14ac:dyDescent="0.2">
      <c r="A186">
        <v>11199.056</v>
      </c>
      <c r="B186">
        <v>-56.732999999999997</v>
      </c>
      <c r="C186">
        <v>-56.74</v>
      </c>
      <c r="D186">
        <v>4.6879999999999997</v>
      </c>
      <c r="E186">
        <v>77.114000000000004</v>
      </c>
      <c r="F186">
        <v>80</v>
      </c>
      <c r="G186">
        <v>69.706000000000003</v>
      </c>
      <c r="H186">
        <v>1.1115000000000002</v>
      </c>
    </row>
    <row r="187" spans="1:8" x14ac:dyDescent="0.2">
      <c r="A187">
        <v>11200.296</v>
      </c>
      <c r="B187">
        <v>-56.792000000000002</v>
      </c>
      <c r="C187">
        <v>-56.798999999999999</v>
      </c>
      <c r="D187">
        <v>4.7290000000000001</v>
      </c>
      <c r="E187">
        <v>88.459000000000003</v>
      </c>
      <c r="F187">
        <v>80</v>
      </c>
      <c r="G187">
        <v>67.055000000000007</v>
      </c>
      <c r="H187">
        <v>1.3158000000000001</v>
      </c>
    </row>
    <row r="188" spans="1:8" x14ac:dyDescent="0.2">
      <c r="A188">
        <v>11201.541999999999</v>
      </c>
      <c r="B188">
        <v>-56.848999999999997</v>
      </c>
      <c r="C188">
        <v>-56.856999999999999</v>
      </c>
      <c r="D188">
        <v>4.63</v>
      </c>
      <c r="E188">
        <v>110.25</v>
      </c>
      <c r="F188">
        <v>80</v>
      </c>
      <c r="G188">
        <v>66.710999999999999</v>
      </c>
      <c r="H188">
        <v>1.7567999999999999</v>
      </c>
    </row>
    <row r="189" spans="1:8" x14ac:dyDescent="0.2">
      <c r="A189">
        <v>11202.78</v>
      </c>
      <c r="B189">
        <v>-56.906999999999996</v>
      </c>
      <c r="C189">
        <v>-56.914000000000001</v>
      </c>
      <c r="D189">
        <v>4.6790000000000003</v>
      </c>
      <c r="E189">
        <v>124.07</v>
      </c>
      <c r="F189">
        <v>80</v>
      </c>
      <c r="G189">
        <v>66.477000000000004</v>
      </c>
      <c r="H189">
        <v>2.0771999999999999</v>
      </c>
    </row>
    <row r="190" spans="1:8" x14ac:dyDescent="0.2">
      <c r="A190">
        <v>11204.02</v>
      </c>
      <c r="B190">
        <v>-56.966000000000001</v>
      </c>
      <c r="C190">
        <v>-56.972999999999999</v>
      </c>
      <c r="D190">
        <v>4.7469999999999999</v>
      </c>
      <c r="E190">
        <v>124.741</v>
      </c>
      <c r="F190">
        <v>80</v>
      </c>
      <c r="G190">
        <v>66.296000000000006</v>
      </c>
      <c r="H190">
        <v>2.0933999999999999</v>
      </c>
    </row>
    <row r="191" spans="1:8" x14ac:dyDescent="0.2">
      <c r="A191">
        <v>11205.263000000001</v>
      </c>
      <c r="B191">
        <v>-57.024999999999999</v>
      </c>
      <c r="C191">
        <v>-57.033000000000001</v>
      </c>
      <c r="D191">
        <v>4.7690000000000001</v>
      </c>
      <c r="E191">
        <v>122.67100000000001</v>
      </c>
      <c r="F191">
        <v>80</v>
      </c>
      <c r="G191">
        <v>66.430000000000007</v>
      </c>
      <c r="H191">
        <v>2.0430000000000001</v>
      </c>
    </row>
    <row r="192" spans="1:8" x14ac:dyDescent="0.2">
      <c r="A192">
        <v>11206.502</v>
      </c>
      <c r="B192">
        <v>-57.082999999999998</v>
      </c>
      <c r="C192">
        <v>-57.09</v>
      </c>
      <c r="D192">
        <v>4.6619999999999999</v>
      </c>
      <c r="E192">
        <v>124.14400000000001</v>
      </c>
      <c r="F192">
        <v>80</v>
      </c>
      <c r="G192">
        <v>66.231999999999999</v>
      </c>
      <c r="H192">
        <v>2.0790000000000002</v>
      </c>
    </row>
    <row r="193" spans="1:8" x14ac:dyDescent="0.2">
      <c r="A193">
        <v>11207.746999999999</v>
      </c>
      <c r="B193">
        <v>-57.140999999999998</v>
      </c>
      <c r="C193">
        <v>-57.149000000000001</v>
      </c>
      <c r="D193">
        <v>4.7119999999999997</v>
      </c>
      <c r="E193">
        <v>126.917</v>
      </c>
      <c r="F193">
        <v>80</v>
      </c>
      <c r="G193">
        <v>66.173000000000002</v>
      </c>
      <c r="H193">
        <v>2.1482999999999999</v>
      </c>
    </row>
    <row r="194" spans="1:8" x14ac:dyDescent="0.2">
      <c r="A194">
        <v>11208.987999999999</v>
      </c>
      <c r="B194">
        <v>-57.198</v>
      </c>
      <c r="C194">
        <v>-57.206000000000003</v>
      </c>
      <c r="D194">
        <v>4.6109999999999998</v>
      </c>
      <c r="E194">
        <v>125.489</v>
      </c>
      <c r="F194">
        <v>80</v>
      </c>
      <c r="G194">
        <v>66.387</v>
      </c>
      <c r="H194">
        <v>2.1122999999999998</v>
      </c>
    </row>
    <row r="195" spans="1:8" x14ac:dyDescent="0.2">
      <c r="A195">
        <v>11210.232</v>
      </c>
      <c r="B195">
        <v>-57.255000000000003</v>
      </c>
      <c r="C195">
        <v>-57.262999999999998</v>
      </c>
      <c r="D195">
        <v>4.5519999999999996</v>
      </c>
      <c r="E195">
        <v>121.56100000000001</v>
      </c>
      <c r="F195">
        <v>80</v>
      </c>
      <c r="G195">
        <v>66.569000000000003</v>
      </c>
      <c r="H195">
        <v>2.0160000000000005</v>
      </c>
    </row>
    <row r="196" spans="1:8" x14ac:dyDescent="0.2">
      <c r="A196">
        <v>11211.472</v>
      </c>
      <c r="B196">
        <v>-57.308999999999997</v>
      </c>
      <c r="C196">
        <v>-57.317</v>
      </c>
      <c r="D196">
        <v>4.3390000000000004</v>
      </c>
      <c r="E196">
        <v>124.586</v>
      </c>
      <c r="F196">
        <v>80</v>
      </c>
      <c r="G196">
        <v>65.998999999999995</v>
      </c>
      <c r="H196">
        <v>2.0898000000000003</v>
      </c>
    </row>
    <row r="197" spans="1:8" x14ac:dyDescent="0.2">
      <c r="A197">
        <v>11212.710999999999</v>
      </c>
      <c r="B197">
        <v>-57.36</v>
      </c>
      <c r="C197">
        <v>-57.368000000000002</v>
      </c>
      <c r="D197">
        <v>4.1779999999999999</v>
      </c>
      <c r="E197">
        <v>126.673</v>
      </c>
      <c r="F197">
        <v>80</v>
      </c>
      <c r="G197">
        <v>66.248000000000005</v>
      </c>
      <c r="H197">
        <v>2.1419999999999999</v>
      </c>
    </row>
    <row r="198" spans="1:8" x14ac:dyDescent="0.2">
      <c r="A198">
        <v>11214.266</v>
      </c>
      <c r="B198">
        <v>-57.421999999999997</v>
      </c>
      <c r="C198">
        <v>-57.430999999999997</v>
      </c>
      <c r="D198">
        <v>3.9889999999999999</v>
      </c>
      <c r="E198">
        <v>124.09699999999999</v>
      </c>
      <c r="F198">
        <v>80</v>
      </c>
      <c r="G198">
        <v>66.424999999999997</v>
      </c>
      <c r="H198">
        <v>2.0781000000000001</v>
      </c>
    </row>
    <row r="199" spans="1:8" x14ac:dyDescent="0.2">
      <c r="A199">
        <v>11215.817999999999</v>
      </c>
      <c r="B199">
        <v>-57.484000000000002</v>
      </c>
      <c r="C199">
        <v>-57.493000000000002</v>
      </c>
      <c r="D199">
        <v>4.0010000000000003</v>
      </c>
      <c r="E199">
        <v>119.36199999999999</v>
      </c>
      <c r="F199">
        <v>80</v>
      </c>
      <c r="G199">
        <v>66.826999999999998</v>
      </c>
      <c r="H199">
        <v>1.9638</v>
      </c>
    </row>
    <row r="200" spans="1:8" x14ac:dyDescent="0.2">
      <c r="A200">
        <v>11217.058000000001</v>
      </c>
      <c r="B200">
        <v>-57.536999999999999</v>
      </c>
      <c r="C200">
        <v>-57.545000000000002</v>
      </c>
      <c r="D200">
        <v>4.24</v>
      </c>
      <c r="E200">
        <v>115.27500000000001</v>
      </c>
      <c r="F200">
        <v>80</v>
      </c>
      <c r="G200">
        <v>66.882999999999996</v>
      </c>
      <c r="H200">
        <v>1.8693</v>
      </c>
    </row>
    <row r="201" spans="1:8" x14ac:dyDescent="0.2">
      <c r="A201">
        <v>11218.299000000001</v>
      </c>
      <c r="B201">
        <v>-57.588000000000001</v>
      </c>
      <c r="C201">
        <v>-57.597000000000001</v>
      </c>
      <c r="D201">
        <v>4.1779999999999999</v>
      </c>
      <c r="E201">
        <v>116.14100000000001</v>
      </c>
      <c r="F201">
        <v>80</v>
      </c>
      <c r="G201">
        <v>66.921999999999997</v>
      </c>
      <c r="H201">
        <v>1.8891000000000002</v>
      </c>
    </row>
    <row r="202" spans="1:8" x14ac:dyDescent="0.2">
      <c r="A202">
        <v>11219.539000000001</v>
      </c>
      <c r="B202">
        <v>-57.640999999999998</v>
      </c>
      <c r="C202">
        <v>-57.65</v>
      </c>
      <c r="D202">
        <v>4.26</v>
      </c>
      <c r="E202">
        <v>117.214</v>
      </c>
      <c r="F202">
        <v>80</v>
      </c>
      <c r="G202">
        <v>66.658000000000001</v>
      </c>
      <c r="H202">
        <v>1.9134</v>
      </c>
    </row>
    <row r="203" spans="1:8" x14ac:dyDescent="0.2">
      <c r="A203">
        <v>11220.778</v>
      </c>
      <c r="B203">
        <v>-57.691000000000003</v>
      </c>
      <c r="C203">
        <v>-57.7</v>
      </c>
      <c r="D203">
        <v>4.0469999999999997</v>
      </c>
      <c r="E203">
        <v>119.041</v>
      </c>
      <c r="F203">
        <v>80</v>
      </c>
      <c r="G203">
        <v>66.617999999999995</v>
      </c>
      <c r="H203">
        <v>1.9565999999999999</v>
      </c>
    </row>
    <row r="204" spans="1:8" x14ac:dyDescent="0.2">
      <c r="A204">
        <v>11329.334999999999</v>
      </c>
      <c r="B204">
        <v>-57.762999999999998</v>
      </c>
      <c r="C204">
        <v>-57.762</v>
      </c>
      <c r="D204">
        <v>0</v>
      </c>
      <c r="E204">
        <v>124.84099999999999</v>
      </c>
      <c r="F204">
        <v>80</v>
      </c>
      <c r="G204">
        <v>66.617000000000004</v>
      </c>
      <c r="H204">
        <v>2.0961000000000003</v>
      </c>
    </row>
    <row r="205" spans="1:8" x14ac:dyDescent="0.2">
      <c r="A205">
        <v>11330.555</v>
      </c>
      <c r="B205">
        <v>-57.817</v>
      </c>
      <c r="C205">
        <v>-57.814999999999998</v>
      </c>
      <c r="D205">
        <v>4.351</v>
      </c>
      <c r="E205">
        <v>124.086</v>
      </c>
      <c r="F205">
        <v>80</v>
      </c>
      <c r="G205">
        <v>66.614999999999995</v>
      </c>
      <c r="H205">
        <v>2.0771999999999999</v>
      </c>
    </row>
    <row r="206" spans="1:8" x14ac:dyDescent="0.2">
      <c r="A206">
        <v>11331.773999999999</v>
      </c>
      <c r="B206">
        <v>-57.872</v>
      </c>
      <c r="C206">
        <v>-57.868000000000002</v>
      </c>
      <c r="D206">
        <v>4.3890000000000002</v>
      </c>
      <c r="E206">
        <v>123.9</v>
      </c>
      <c r="F206">
        <v>80</v>
      </c>
      <c r="G206">
        <v>66.605000000000004</v>
      </c>
      <c r="H206">
        <v>2.0727000000000002</v>
      </c>
    </row>
    <row r="207" spans="1:8" x14ac:dyDescent="0.2">
      <c r="A207">
        <v>11332.995000000001</v>
      </c>
      <c r="B207">
        <v>-57.927999999999997</v>
      </c>
      <c r="C207">
        <v>-57.921999999999997</v>
      </c>
      <c r="D207">
        <v>4.42</v>
      </c>
      <c r="E207">
        <v>120.74299999999999</v>
      </c>
      <c r="F207">
        <v>80</v>
      </c>
      <c r="G207">
        <v>66.763999999999996</v>
      </c>
      <c r="H207">
        <v>1.9962</v>
      </c>
    </row>
    <row r="208" spans="1:8" x14ac:dyDescent="0.2">
      <c r="A208">
        <v>11334.213</v>
      </c>
      <c r="B208">
        <v>-57.978999999999999</v>
      </c>
      <c r="C208">
        <v>-57.972000000000001</v>
      </c>
      <c r="D208">
        <v>4.13</v>
      </c>
      <c r="E208">
        <v>119.53100000000001</v>
      </c>
      <c r="F208">
        <v>80</v>
      </c>
      <c r="G208">
        <v>66.709000000000003</v>
      </c>
      <c r="H208">
        <v>1.9674</v>
      </c>
    </row>
    <row r="209" spans="1:8" x14ac:dyDescent="0.2">
      <c r="A209">
        <v>11335.432000000001</v>
      </c>
      <c r="B209">
        <v>-58.031999999999996</v>
      </c>
      <c r="C209">
        <v>-58.024000000000001</v>
      </c>
      <c r="D209">
        <v>4.266</v>
      </c>
      <c r="E209">
        <v>119.526</v>
      </c>
      <c r="F209">
        <v>80</v>
      </c>
      <c r="G209">
        <v>66.641000000000005</v>
      </c>
      <c r="H209">
        <v>1.9674</v>
      </c>
    </row>
    <row r="210" spans="1:8" x14ac:dyDescent="0.2">
      <c r="A210">
        <v>11336.957</v>
      </c>
      <c r="B210">
        <v>-58.094000000000001</v>
      </c>
      <c r="C210">
        <v>-58.085000000000001</v>
      </c>
      <c r="D210">
        <v>3.97</v>
      </c>
      <c r="E210">
        <v>121.492</v>
      </c>
      <c r="F210">
        <v>80</v>
      </c>
      <c r="G210">
        <v>66.593999999999994</v>
      </c>
      <c r="H210">
        <v>2.0142000000000002</v>
      </c>
    </row>
    <row r="211" spans="1:8" x14ac:dyDescent="0.2">
      <c r="A211">
        <v>11338.477999999999</v>
      </c>
      <c r="B211">
        <v>-58.154000000000003</v>
      </c>
      <c r="C211">
        <v>-58.143000000000001</v>
      </c>
      <c r="D211">
        <v>3.8330000000000002</v>
      </c>
      <c r="E211">
        <v>119.10899999999999</v>
      </c>
      <c r="F211">
        <v>80</v>
      </c>
      <c r="G211">
        <v>66.75</v>
      </c>
      <c r="H211">
        <v>1.9574999999999998</v>
      </c>
    </row>
    <row r="212" spans="1:8" x14ac:dyDescent="0.2">
      <c r="A212">
        <v>11339.698</v>
      </c>
      <c r="B212">
        <v>-58.207000000000001</v>
      </c>
      <c r="C212">
        <v>-58.195</v>
      </c>
      <c r="D212">
        <v>4.2190000000000003</v>
      </c>
      <c r="E212">
        <v>119.089</v>
      </c>
      <c r="F212">
        <v>80</v>
      </c>
      <c r="G212">
        <v>66.935000000000002</v>
      </c>
      <c r="H212">
        <v>1.9574999999999998</v>
      </c>
    </row>
    <row r="213" spans="1:8" x14ac:dyDescent="0.2">
      <c r="A213">
        <v>11340.916999999999</v>
      </c>
      <c r="B213">
        <v>-58.26</v>
      </c>
      <c r="C213">
        <v>-58.247</v>
      </c>
      <c r="D213">
        <v>4.266</v>
      </c>
      <c r="E213">
        <v>118.4</v>
      </c>
      <c r="F213">
        <v>80</v>
      </c>
      <c r="G213">
        <v>66.751000000000005</v>
      </c>
      <c r="H213">
        <v>1.9413</v>
      </c>
    </row>
    <row r="214" spans="1:8" x14ac:dyDescent="0.2">
      <c r="A214">
        <v>11342.14</v>
      </c>
      <c r="B214">
        <v>-58.311999999999998</v>
      </c>
      <c r="C214">
        <v>-58.296999999999997</v>
      </c>
      <c r="D214">
        <v>4.1379999999999999</v>
      </c>
      <c r="E214">
        <v>116.80200000000001</v>
      </c>
      <c r="F214">
        <v>80</v>
      </c>
      <c r="G214">
        <v>66.894000000000005</v>
      </c>
      <c r="H214">
        <v>1.9035000000000002</v>
      </c>
    </row>
    <row r="215" spans="1:8" x14ac:dyDescent="0.2">
      <c r="A215">
        <v>11343.37</v>
      </c>
      <c r="B215">
        <v>-58.363</v>
      </c>
      <c r="C215">
        <v>-58.347000000000001</v>
      </c>
      <c r="D215">
        <v>4.0679999999999996</v>
      </c>
      <c r="E215">
        <v>112.61</v>
      </c>
      <c r="F215">
        <v>80</v>
      </c>
      <c r="G215">
        <v>67.275000000000006</v>
      </c>
      <c r="H215">
        <v>1.8089999999999999</v>
      </c>
    </row>
    <row r="216" spans="1:8" x14ac:dyDescent="0.2">
      <c r="A216">
        <v>11344.612999999999</v>
      </c>
      <c r="B216">
        <v>-58.414999999999999</v>
      </c>
      <c r="C216">
        <v>-58.398000000000003</v>
      </c>
      <c r="D216">
        <v>4.0629999999999997</v>
      </c>
      <c r="E216">
        <v>108.313</v>
      </c>
      <c r="F216">
        <v>80</v>
      </c>
      <c r="G216">
        <v>67.489999999999995</v>
      </c>
      <c r="H216">
        <v>1.7145000000000001</v>
      </c>
    </row>
    <row r="217" spans="1:8" x14ac:dyDescent="0.2">
      <c r="A217">
        <v>11345.852000000001</v>
      </c>
      <c r="B217">
        <v>-58.466999999999999</v>
      </c>
      <c r="C217">
        <v>-58.448</v>
      </c>
      <c r="D217">
        <v>4.0670000000000002</v>
      </c>
      <c r="E217">
        <v>104.483</v>
      </c>
      <c r="F217">
        <v>80</v>
      </c>
      <c r="G217">
        <v>67.724999999999994</v>
      </c>
      <c r="H217">
        <v>1.6326000000000001</v>
      </c>
    </row>
    <row r="218" spans="1:8" x14ac:dyDescent="0.2">
      <c r="A218">
        <v>11347.093999999999</v>
      </c>
      <c r="B218">
        <v>-58.521000000000001</v>
      </c>
      <c r="C218">
        <v>-58.500999999999998</v>
      </c>
      <c r="D218">
        <v>4.2380000000000004</v>
      </c>
      <c r="E218">
        <v>103.182</v>
      </c>
      <c r="F218">
        <v>80</v>
      </c>
      <c r="G218">
        <v>67.825999999999993</v>
      </c>
      <c r="H218">
        <v>1.6056000000000001</v>
      </c>
    </row>
    <row r="219" spans="1:8" x14ac:dyDescent="0.2">
      <c r="A219">
        <v>11348.337</v>
      </c>
      <c r="B219">
        <v>-58.573999999999998</v>
      </c>
      <c r="C219">
        <v>-58.552999999999997</v>
      </c>
      <c r="D219">
        <v>4.1849999999999996</v>
      </c>
      <c r="E219">
        <v>102.19799999999999</v>
      </c>
      <c r="F219">
        <v>80</v>
      </c>
      <c r="G219">
        <v>67.56</v>
      </c>
      <c r="H219">
        <v>1.5858000000000001</v>
      </c>
    </row>
    <row r="220" spans="1:8" x14ac:dyDescent="0.2">
      <c r="A220">
        <v>11349.578</v>
      </c>
      <c r="B220">
        <v>-58.625999999999998</v>
      </c>
      <c r="C220">
        <v>-58.603000000000002</v>
      </c>
      <c r="D220">
        <v>4.0670000000000002</v>
      </c>
      <c r="E220">
        <v>103.384</v>
      </c>
      <c r="F220">
        <v>80</v>
      </c>
      <c r="G220">
        <v>67.542000000000002</v>
      </c>
      <c r="H220">
        <v>1.6100999999999999</v>
      </c>
    </row>
    <row r="221" spans="1:8" x14ac:dyDescent="0.2">
      <c r="A221">
        <v>11350.822</v>
      </c>
      <c r="B221">
        <v>-58.68</v>
      </c>
      <c r="C221">
        <v>-58.656999999999996</v>
      </c>
      <c r="D221">
        <v>4.2670000000000003</v>
      </c>
      <c r="E221">
        <v>105.479</v>
      </c>
      <c r="F221">
        <v>80</v>
      </c>
      <c r="G221">
        <v>67.570999999999998</v>
      </c>
      <c r="H221">
        <v>1.6542000000000001</v>
      </c>
    </row>
    <row r="222" spans="1:8" x14ac:dyDescent="0.2">
      <c r="A222">
        <v>11352.066999999999</v>
      </c>
      <c r="B222">
        <v>-58.734999999999999</v>
      </c>
      <c r="C222">
        <v>-58.710999999999999</v>
      </c>
      <c r="D222">
        <v>4.3360000000000003</v>
      </c>
      <c r="E222">
        <v>105.139</v>
      </c>
      <c r="F222">
        <v>80</v>
      </c>
      <c r="G222">
        <v>67.688000000000002</v>
      </c>
      <c r="H222">
        <v>1.647</v>
      </c>
    </row>
    <row r="223" spans="1:8" x14ac:dyDescent="0.2">
      <c r="A223">
        <v>11353.305</v>
      </c>
      <c r="B223">
        <v>-58.787999999999997</v>
      </c>
      <c r="C223">
        <v>-58.762</v>
      </c>
      <c r="D223">
        <v>4.1630000000000003</v>
      </c>
      <c r="E223">
        <v>105.248</v>
      </c>
      <c r="F223">
        <v>80</v>
      </c>
      <c r="G223">
        <v>67.396000000000001</v>
      </c>
      <c r="H223">
        <v>1.6488</v>
      </c>
    </row>
    <row r="224" spans="1:8" x14ac:dyDescent="0.2">
      <c r="A224">
        <v>11354.55</v>
      </c>
      <c r="B224">
        <v>-58.84</v>
      </c>
      <c r="C224">
        <v>-58.813000000000002</v>
      </c>
      <c r="D224">
        <v>4.0579999999999998</v>
      </c>
      <c r="E224">
        <v>104.148</v>
      </c>
      <c r="F224">
        <v>80</v>
      </c>
      <c r="G224">
        <v>67.602000000000004</v>
      </c>
      <c r="H224">
        <v>1.6263000000000001</v>
      </c>
    </row>
    <row r="225" spans="1:8" x14ac:dyDescent="0.2">
      <c r="A225">
        <v>11355.784</v>
      </c>
      <c r="B225">
        <v>-58.892000000000003</v>
      </c>
      <c r="C225">
        <v>-58.863999999999997</v>
      </c>
      <c r="D225">
        <v>4.1580000000000004</v>
      </c>
      <c r="E225">
        <v>103.535</v>
      </c>
      <c r="F225">
        <v>80</v>
      </c>
      <c r="G225">
        <v>67.796000000000006</v>
      </c>
      <c r="H225">
        <v>1.6128</v>
      </c>
    </row>
    <row r="226" spans="1:8" x14ac:dyDescent="0.2">
      <c r="A226">
        <v>11357.027</v>
      </c>
      <c r="B226">
        <v>-58.944000000000003</v>
      </c>
      <c r="C226">
        <v>-58.914000000000001</v>
      </c>
      <c r="D226">
        <v>4.04</v>
      </c>
      <c r="E226">
        <v>105.256</v>
      </c>
      <c r="F226">
        <v>80</v>
      </c>
      <c r="G226">
        <v>67.563999999999993</v>
      </c>
      <c r="H226">
        <v>1.6488</v>
      </c>
    </row>
    <row r="227" spans="1:8" x14ac:dyDescent="0.2">
      <c r="A227">
        <v>11358.267</v>
      </c>
      <c r="B227">
        <v>-58.994</v>
      </c>
      <c r="C227">
        <v>-58.963000000000001</v>
      </c>
      <c r="D227">
        <v>3.952</v>
      </c>
      <c r="E227">
        <v>105.364</v>
      </c>
      <c r="F227">
        <v>80</v>
      </c>
      <c r="G227">
        <v>67.683999999999997</v>
      </c>
      <c r="H227">
        <v>1.6515</v>
      </c>
    </row>
    <row r="228" spans="1:8" x14ac:dyDescent="0.2">
      <c r="A228">
        <v>11359.816000000001</v>
      </c>
      <c r="B228">
        <v>-59.054000000000002</v>
      </c>
      <c r="C228">
        <v>-59.021999999999998</v>
      </c>
      <c r="D228">
        <v>3.782</v>
      </c>
      <c r="E228">
        <v>105.627</v>
      </c>
      <c r="F228">
        <v>80</v>
      </c>
      <c r="G228">
        <v>67.799000000000007</v>
      </c>
      <c r="H228">
        <v>1.6569</v>
      </c>
    </row>
    <row r="229" spans="1:8" x14ac:dyDescent="0.2">
      <c r="A229">
        <v>11361.058000000001</v>
      </c>
      <c r="B229">
        <v>-59.104999999999997</v>
      </c>
      <c r="C229">
        <v>-59.070999999999998</v>
      </c>
      <c r="D229">
        <v>3.9729999999999999</v>
      </c>
      <c r="E229">
        <v>105.601</v>
      </c>
      <c r="F229">
        <v>80</v>
      </c>
      <c r="G229">
        <v>67.703000000000003</v>
      </c>
      <c r="H229">
        <v>1.6569</v>
      </c>
    </row>
    <row r="230" spans="1:8" x14ac:dyDescent="0.2">
      <c r="A230">
        <v>11362.299000000001</v>
      </c>
      <c r="B230">
        <v>-59.156999999999996</v>
      </c>
      <c r="C230">
        <v>-59.122</v>
      </c>
      <c r="D230">
        <v>4.1429999999999998</v>
      </c>
      <c r="E230">
        <v>112.962</v>
      </c>
      <c r="F230">
        <v>80</v>
      </c>
      <c r="G230">
        <v>66.963999999999999</v>
      </c>
      <c r="H230">
        <v>1.8161999999999998</v>
      </c>
    </row>
    <row r="231" spans="1:8" x14ac:dyDescent="0.2">
      <c r="A231">
        <v>11363.549000000001</v>
      </c>
      <c r="B231">
        <v>-59.213000000000001</v>
      </c>
      <c r="C231">
        <v>-59.177</v>
      </c>
      <c r="D231">
        <v>4.3890000000000002</v>
      </c>
      <c r="E231">
        <v>116.762</v>
      </c>
      <c r="F231">
        <v>80</v>
      </c>
      <c r="G231">
        <v>66.899000000000001</v>
      </c>
      <c r="H231">
        <v>1.9025999999999998</v>
      </c>
    </row>
    <row r="232" spans="1:8" x14ac:dyDescent="0.2">
      <c r="A232">
        <v>11364.77</v>
      </c>
      <c r="B232">
        <v>-59.274000000000001</v>
      </c>
      <c r="C232">
        <v>-59.235999999999997</v>
      </c>
      <c r="D232">
        <v>4.8440000000000003</v>
      </c>
      <c r="E232">
        <v>113.492</v>
      </c>
      <c r="F232">
        <v>80</v>
      </c>
      <c r="G232">
        <v>67.287999999999997</v>
      </c>
      <c r="H232">
        <v>1.8288</v>
      </c>
    </row>
    <row r="233" spans="1:8" x14ac:dyDescent="0.2">
      <c r="A233">
        <v>11365.985000000001</v>
      </c>
      <c r="B233">
        <v>-59.332000000000001</v>
      </c>
      <c r="C233">
        <v>-59.292999999999999</v>
      </c>
      <c r="D233">
        <v>4.6840000000000002</v>
      </c>
      <c r="E233">
        <v>106.995</v>
      </c>
      <c r="F233">
        <v>80</v>
      </c>
      <c r="G233">
        <v>67.656000000000006</v>
      </c>
      <c r="H233">
        <v>1.6857</v>
      </c>
    </row>
    <row r="234" spans="1:8" x14ac:dyDescent="0.2">
      <c r="A234">
        <v>11367.203</v>
      </c>
      <c r="B234">
        <v>-59.39</v>
      </c>
      <c r="C234">
        <v>-59.348999999999997</v>
      </c>
      <c r="D234">
        <v>4.5890000000000004</v>
      </c>
      <c r="E234">
        <v>104.822</v>
      </c>
      <c r="F234">
        <v>80</v>
      </c>
      <c r="G234">
        <v>67.882000000000005</v>
      </c>
      <c r="H234">
        <v>1.6398000000000001</v>
      </c>
    </row>
    <row r="235" spans="1:8" x14ac:dyDescent="0.2">
      <c r="A235">
        <v>11368.422</v>
      </c>
      <c r="B235">
        <v>-59.448999999999998</v>
      </c>
      <c r="C235">
        <v>-59.406999999999996</v>
      </c>
      <c r="D235">
        <v>4.7629999999999999</v>
      </c>
      <c r="E235">
        <v>104.27800000000001</v>
      </c>
      <c r="F235">
        <v>80</v>
      </c>
      <c r="G235">
        <v>67.754000000000005</v>
      </c>
      <c r="H235">
        <v>1.629</v>
      </c>
    </row>
    <row r="236" spans="1:8" x14ac:dyDescent="0.2">
      <c r="A236">
        <v>11369.64</v>
      </c>
      <c r="B236">
        <v>-59.509</v>
      </c>
      <c r="C236">
        <v>-59.466000000000001</v>
      </c>
      <c r="D236">
        <v>4.8440000000000003</v>
      </c>
      <c r="E236">
        <v>104.084</v>
      </c>
      <c r="F236">
        <v>80</v>
      </c>
      <c r="G236">
        <v>67.64</v>
      </c>
      <c r="H236">
        <v>1.6245000000000001</v>
      </c>
    </row>
    <row r="237" spans="1:8" x14ac:dyDescent="0.2">
      <c r="A237">
        <v>11370.869000000001</v>
      </c>
      <c r="B237">
        <v>-59.567999999999998</v>
      </c>
      <c r="C237">
        <v>-59.524000000000001</v>
      </c>
      <c r="D237">
        <v>4.6630000000000003</v>
      </c>
      <c r="E237">
        <v>102.31100000000001</v>
      </c>
      <c r="F237">
        <v>80</v>
      </c>
      <c r="G237">
        <v>68.027000000000001</v>
      </c>
      <c r="H237">
        <v>1.5876000000000001</v>
      </c>
    </row>
    <row r="238" spans="1:8" x14ac:dyDescent="0.2">
      <c r="A238">
        <v>11372.111000000001</v>
      </c>
      <c r="B238">
        <v>-59.628</v>
      </c>
      <c r="C238">
        <v>-59.582000000000001</v>
      </c>
      <c r="D238">
        <v>4.718</v>
      </c>
      <c r="E238">
        <v>98.88</v>
      </c>
      <c r="F238">
        <v>80</v>
      </c>
      <c r="G238">
        <v>68.31</v>
      </c>
      <c r="H238">
        <v>1.5183</v>
      </c>
    </row>
    <row r="239" spans="1:8" x14ac:dyDescent="0.2">
      <c r="A239">
        <v>11373.351000000001</v>
      </c>
      <c r="B239">
        <v>-59.686999999999998</v>
      </c>
      <c r="C239">
        <v>-59.639000000000003</v>
      </c>
      <c r="D239">
        <v>4.6050000000000004</v>
      </c>
      <c r="E239">
        <v>93.266000000000005</v>
      </c>
      <c r="F239">
        <v>80</v>
      </c>
      <c r="G239">
        <v>68.394999999999996</v>
      </c>
      <c r="H239">
        <v>1.4076000000000002</v>
      </c>
    </row>
    <row r="240" spans="1:8" x14ac:dyDescent="0.2">
      <c r="A240">
        <v>11374.591</v>
      </c>
      <c r="B240">
        <v>-59.746000000000002</v>
      </c>
      <c r="C240">
        <v>-59.697000000000003</v>
      </c>
      <c r="D240">
        <v>4.6859999999999999</v>
      </c>
      <c r="E240">
        <v>40.631999999999998</v>
      </c>
      <c r="F240">
        <v>80</v>
      </c>
      <c r="G240">
        <v>71.921000000000006</v>
      </c>
      <c r="H240">
        <v>0.53820000000000001</v>
      </c>
    </row>
    <row r="241" spans="1:8" x14ac:dyDescent="0.2">
      <c r="A241">
        <v>11375.835999999999</v>
      </c>
      <c r="B241">
        <v>-59.805999999999997</v>
      </c>
      <c r="C241">
        <v>-59.756</v>
      </c>
      <c r="D241">
        <v>4.6879999999999997</v>
      </c>
      <c r="E241">
        <v>9.35</v>
      </c>
      <c r="F241">
        <v>80</v>
      </c>
      <c r="G241">
        <v>71.962999999999994</v>
      </c>
      <c r="H241">
        <v>0.11700000000000001</v>
      </c>
    </row>
    <row r="242" spans="1:8" x14ac:dyDescent="0.2">
      <c r="A242">
        <v>11377.075999999999</v>
      </c>
      <c r="B242">
        <v>-59.866</v>
      </c>
      <c r="C242">
        <v>-59.814</v>
      </c>
      <c r="D242">
        <v>4.6920000000000002</v>
      </c>
      <c r="E242">
        <v>18.042000000000002</v>
      </c>
      <c r="F242">
        <v>80</v>
      </c>
      <c r="G242">
        <v>74.028999999999996</v>
      </c>
      <c r="H242">
        <v>0.22950000000000001</v>
      </c>
    </row>
    <row r="243" spans="1:8" x14ac:dyDescent="0.2">
      <c r="A243">
        <v>11378.299000000001</v>
      </c>
      <c r="B243">
        <v>-59.923000000000002</v>
      </c>
      <c r="C243">
        <v>-59.87</v>
      </c>
      <c r="D243">
        <v>4.5810000000000004</v>
      </c>
      <c r="E243">
        <v>3.89</v>
      </c>
      <c r="F243">
        <v>80</v>
      </c>
      <c r="G243">
        <v>71.944999999999993</v>
      </c>
      <c r="H243">
        <v>4.8599999999999997E-2</v>
      </c>
    </row>
    <row r="244" spans="1:8" x14ac:dyDescent="0.2">
      <c r="A244">
        <v>11379.518</v>
      </c>
      <c r="B244">
        <v>-59.978999999999999</v>
      </c>
      <c r="C244">
        <v>-59.924999999999997</v>
      </c>
      <c r="D244">
        <v>4.49</v>
      </c>
      <c r="E244">
        <v>9.6820000000000004</v>
      </c>
      <c r="F244">
        <v>80</v>
      </c>
      <c r="G244">
        <v>72.918000000000006</v>
      </c>
      <c r="H244">
        <v>0.12150000000000001</v>
      </c>
    </row>
    <row r="245" spans="1:8" x14ac:dyDescent="0.2">
      <c r="A245">
        <v>11380.736999999999</v>
      </c>
      <c r="B245">
        <v>-60.036000000000001</v>
      </c>
      <c r="C245">
        <v>-59.98</v>
      </c>
      <c r="D245">
        <v>4.5199999999999996</v>
      </c>
      <c r="E245">
        <v>3.2250000000000001</v>
      </c>
      <c r="F245">
        <v>80</v>
      </c>
      <c r="G245">
        <v>70.510999999999996</v>
      </c>
      <c r="H245">
        <v>3.9599999999999996E-2</v>
      </c>
    </row>
    <row r="246" spans="1:8" x14ac:dyDescent="0.2">
      <c r="A246">
        <v>11381.956</v>
      </c>
      <c r="B246">
        <v>-60.091000000000001</v>
      </c>
      <c r="C246">
        <v>-60.033999999999999</v>
      </c>
      <c r="D246">
        <v>4.45</v>
      </c>
      <c r="E246">
        <v>6.2560000000000002</v>
      </c>
      <c r="F246">
        <v>80</v>
      </c>
      <c r="G246">
        <v>73.757999999999996</v>
      </c>
      <c r="H246">
        <v>7.8299999999999995E-2</v>
      </c>
    </row>
    <row r="247" spans="1:8" x14ac:dyDescent="0.2">
      <c r="A247">
        <v>11383.174999999999</v>
      </c>
      <c r="B247">
        <v>-60.145000000000003</v>
      </c>
      <c r="C247">
        <v>-60.085999999999999</v>
      </c>
      <c r="D247">
        <v>4.2759999999999998</v>
      </c>
      <c r="E247">
        <v>1.885</v>
      </c>
      <c r="F247">
        <v>80</v>
      </c>
      <c r="G247">
        <v>71.864000000000004</v>
      </c>
      <c r="H247">
        <v>2.3400000000000001E-2</v>
      </c>
    </row>
    <row r="248" spans="1:8" x14ac:dyDescent="0.2">
      <c r="A248">
        <v>11384.392</v>
      </c>
      <c r="B248">
        <v>-60.2</v>
      </c>
      <c r="C248">
        <v>-60.14</v>
      </c>
      <c r="D248">
        <v>4.45</v>
      </c>
      <c r="E248">
        <v>3.548</v>
      </c>
      <c r="F248">
        <v>80</v>
      </c>
      <c r="G248">
        <v>70.998999999999995</v>
      </c>
      <c r="H248">
        <v>4.41E-2</v>
      </c>
    </row>
    <row r="249" spans="1:8" x14ac:dyDescent="0.2">
      <c r="A249">
        <v>11385.611000000001</v>
      </c>
      <c r="B249">
        <v>-60.262</v>
      </c>
      <c r="C249">
        <v>-60.201000000000001</v>
      </c>
      <c r="D249">
        <v>4.9329999999999998</v>
      </c>
      <c r="E249">
        <v>42.222999999999999</v>
      </c>
      <c r="F249">
        <v>80</v>
      </c>
      <c r="G249">
        <v>71.167000000000002</v>
      </c>
      <c r="H249">
        <v>0.56159999999999999</v>
      </c>
    </row>
    <row r="250" spans="1:8" x14ac:dyDescent="0.2">
      <c r="A250">
        <v>11386.831</v>
      </c>
      <c r="B250">
        <v>-60.323</v>
      </c>
      <c r="C250">
        <v>-60.261000000000003</v>
      </c>
      <c r="D250">
        <v>4.9409999999999998</v>
      </c>
      <c r="E250">
        <v>13.632999999999999</v>
      </c>
      <c r="F250">
        <v>80</v>
      </c>
      <c r="G250">
        <v>73.2</v>
      </c>
      <c r="H250">
        <v>0.1719</v>
      </c>
    </row>
    <row r="251" spans="1:8" x14ac:dyDescent="0.2">
      <c r="A251">
        <v>11388.053</v>
      </c>
      <c r="B251">
        <v>-60.384999999999998</v>
      </c>
      <c r="C251">
        <v>-60.320999999999998</v>
      </c>
      <c r="D251">
        <v>4.923</v>
      </c>
      <c r="E251">
        <v>4.0979999999999999</v>
      </c>
      <c r="F251">
        <v>80</v>
      </c>
      <c r="G251">
        <v>72.391000000000005</v>
      </c>
      <c r="H251">
        <v>5.1300000000000005E-2</v>
      </c>
    </row>
    <row r="252" spans="1:8" x14ac:dyDescent="0.2">
      <c r="A252">
        <v>11389.294</v>
      </c>
      <c r="B252">
        <v>-60.445999999999998</v>
      </c>
      <c r="C252">
        <v>-60.381</v>
      </c>
      <c r="D252">
        <v>4.8029999999999999</v>
      </c>
      <c r="E252">
        <v>14.081</v>
      </c>
      <c r="F252">
        <v>80</v>
      </c>
      <c r="G252">
        <v>72.754000000000005</v>
      </c>
      <c r="H252">
        <v>0.17820000000000003</v>
      </c>
    </row>
    <row r="253" spans="1:8" x14ac:dyDescent="0.2">
      <c r="A253">
        <v>11390.536</v>
      </c>
      <c r="B253">
        <v>-60.506999999999998</v>
      </c>
      <c r="C253">
        <v>-60.44</v>
      </c>
      <c r="D253">
        <v>4.8209999999999997</v>
      </c>
      <c r="E253">
        <v>16.213999999999999</v>
      </c>
      <c r="F253">
        <v>80</v>
      </c>
      <c r="G253">
        <v>71.763000000000005</v>
      </c>
      <c r="H253">
        <v>0.20520000000000002</v>
      </c>
    </row>
    <row r="254" spans="1:8" x14ac:dyDescent="0.2">
      <c r="A254">
        <v>11391.779</v>
      </c>
      <c r="B254">
        <v>-60.567999999999998</v>
      </c>
      <c r="C254">
        <v>-60.5</v>
      </c>
      <c r="D254">
        <v>4.7930000000000001</v>
      </c>
      <c r="E254">
        <v>20.146999999999998</v>
      </c>
      <c r="F254">
        <v>80</v>
      </c>
      <c r="G254">
        <v>72.078999999999994</v>
      </c>
      <c r="H254">
        <v>0.25739999999999996</v>
      </c>
    </row>
    <row r="255" spans="1:8" x14ac:dyDescent="0.2">
      <c r="A255">
        <v>17916.553</v>
      </c>
      <c r="B255">
        <v>-60.521999999999998</v>
      </c>
      <c r="C255">
        <v>-60.515000000000001</v>
      </c>
      <c r="D255">
        <v>5.556</v>
      </c>
      <c r="E255">
        <v>170.72399999999999</v>
      </c>
      <c r="F255">
        <v>100</v>
      </c>
      <c r="G255">
        <v>58.779000000000003</v>
      </c>
      <c r="H255">
        <v>4.2623999999999995</v>
      </c>
    </row>
    <row r="256" spans="1:8" x14ac:dyDescent="0.2">
      <c r="A256">
        <v>17917.77</v>
      </c>
      <c r="B256">
        <v>-60.582999999999998</v>
      </c>
      <c r="C256">
        <v>-60.576999999999998</v>
      </c>
      <c r="D256">
        <v>5.0460000000000003</v>
      </c>
      <c r="E256">
        <v>170.41200000000001</v>
      </c>
      <c r="F256">
        <v>100</v>
      </c>
      <c r="G256">
        <v>58.79</v>
      </c>
      <c r="H256">
        <v>4.2435</v>
      </c>
    </row>
    <row r="257" spans="1:8" x14ac:dyDescent="0.2">
      <c r="A257">
        <v>17918.990000000002</v>
      </c>
      <c r="B257">
        <v>-60.640999999999998</v>
      </c>
      <c r="C257">
        <v>-60.634</v>
      </c>
      <c r="D257">
        <v>4.7229999999999999</v>
      </c>
      <c r="E257">
        <v>171.39599999999999</v>
      </c>
      <c r="F257">
        <v>100</v>
      </c>
      <c r="G257">
        <v>58.732999999999997</v>
      </c>
      <c r="H257">
        <v>4.3029000000000002</v>
      </c>
    </row>
    <row r="258" spans="1:8" x14ac:dyDescent="0.2">
      <c r="A258">
        <v>17920.206999999999</v>
      </c>
      <c r="B258">
        <v>-60.701999999999998</v>
      </c>
      <c r="C258">
        <v>-60.695</v>
      </c>
      <c r="D258">
        <v>4.9409999999999998</v>
      </c>
      <c r="E258">
        <v>171.33</v>
      </c>
      <c r="F258">
        <v>100</v>
      </c>
      <c r="G258">
        <v>58.689</v>
      </c>
      <c r="H258">
        <v>4.2993000000000006</v>
      </c>
    </row>
    <row r="259" spans="1:8" x14ac:dyDescent="0.2">
      <c r="A259">
        <v>17921.423999999999</v>
      </c>
      <c r="B259">
        <v>-60.758000000000003</v>
      </c>
      <c r="C259">
        <v>-60.750999999999998</v>
      </c>
      <c r="D259">
        <v>4.6269999999999998</v>
      </c>
      <c r="E259">
        <v>171.006</v>
      </c>
      <c r="F259">
        <v>100</v>
      </c>
      <c r="G259">
        <v>58.631</v>
      </c>
      <c r="H259">
        <v>4.2794999999999996</v>
      </c>
    </row>
    <row r="260" spans="1:8" x14ac:dyDescent="0.2">
      <c r="A260">
        <v>17922.655999999999</v>
      </c>
      <c r="B260">
        <v>-60.811</v>
      </c>
      <c r="C260">
        <v>-60.802999999999997</v>
      </c>
      <c r="D260">
        <v>4.2619999999999996</v>
      </c>
      <c r="E260">
        <v>172.58199999999999</v>
      </c>
      <c r="F260">
        <v>100</v>
      </c>
      <c r="G260">
        <v>58.706000000000003</v>
      </c>
      <c r="H260">
        <v>4.3767000000000005</v>
      </c>
    </row>
    <row r="261" spans="1:8" x14ac:dyDescent="0.2">
      <c r="A261">
        <v>17923.898000000001</v>
      </c>
      <c r="B261">
        <v>-60.868000000000002</v>
      </c>
      <c r="C261">
        <v>-60.86</v>
      </c>
      <c r="D261">
        <v>4.5190000000000001</v>
      </c>
      <c r="E261">
        <v>171.465</v>
      </c>
      <c r="F261">
        <v>100</v>
      </c>
      <c r="G261">
        <v>58.743000000000002</v>
      </c>
      <c r="H261">
        <v>4.3073999999999995</v>
      </c>
    </row>
    <row r="262" spans="1:8" x14ac:dyDescent="0.2">
      <c r="A262">
        <v>17925.141</v>
      </c>
      <c r="B262">
        <v>-60.924999999999997</v>
      </c>
      <c r="C262">
        <v>-60.917000000000002</v>
      </c>
      <c r="D262">
        <v>4.6120000000000001</v>
      </c>
      <c r="E262">
        <v>172.04599999999999</v>
      </c>
      <c r="F262">
        <v>100</v>
      </c>
      <c r="G262">
        <v>58.566000000000003</v>
      </c>
      <c r="H262">
        <v>4.3433999999999999</v>
      </c>
    </row>
    <row r="263" spans="1:8" x14ac:dyDescent="0.2">
      <c r="A263">
        <v>17926.383000000002</v>
      </c>
      <c r="B263">
        <v>-60.981000000000002</v>
      </c>
      <c r="C263">
        <v>-60.972000000000001</v>
      </c>
      <c r="D263">
        <v>4.4489999999999998</v>
      </c>
      <c r="E263">
        <v>170.678</v>
      </c>
      <c r="F263">
        <v>100</v>
      </c>
      <c r="G263">
        <v>58.658000000000001</v>
      </c>
      <c r="H263">
        <v>4.2596999999999996</v>
      </c>
    </row>
    <row r="264" spans="1:8" x14ac:dyDescent="0.2">
      <c r="A264">
        <v>17928.221000000001</v>
      </c>
      <c r="B264">
        <v>-61.033000000000001</v>
      </c>
      <c r="C264">
        <v>-61.024000000000001</v>
      </c>
      <c r="D264">
        <v>2.8319999999999999</v>
      </c>
      <c r="E264">
        <v>54.465000000000003</v>
      </c>
      <c r="F264">
        <v>100</v>
      </c>
      <c r="G264">
        <v>70.349999999999994</v>
      </c>
      <c r="H264">
        <v>0.76319999999999999</v>
      </c>
    </row>
    <row r="265" spans="1:8" x14ac:dyDescent="0.2">
      <c r="A265">
        <v>17929.453000000001</v>
      </c>
      <c r="B265">
        <v>-61.084000000000003</v>
      </c>
      <c r="C265">
        <v>-61.075000000000003</v>
      </c>
      <c r="D265">
        <v>4.1319999999999997</v>
      </c>
      <c r="E265">
        <v>62.84</v>
      </c>
      <c r="F265">
        <v>100</v>
      </c>
      <c r="G265">
        <v>64.695999999999998</v>
      </c>
      <c r="H265">
        <v>0.90269999999999995</v>
      </c>
    </row>
    <row r="266" spans="1:8" x14ac:dyDescent="0.2">
      <c r="A266">
        <v>17930.690999999999</v>
      </c>
      <c r="B266">
        <v>-61.136000000000003</v>
      </c>
      <c r="C266">
        <v>-61.127000000000002</v>
      </c>
      <c r="D266">
        <v>4.1719999999999997</v>
      </c>
      <c r="E266">
        <v>154.46299999999999</v>
      </c>
      <c r="F266">
        <v>100</v>
      </c>
      <c r="G266">
        <v>58.588999999999999</v>
      </c>
      <c r="H266">
        <v>3.4065000000000003</v>
      </c>
    </row>
    <row r="267" spans="1:8" x14ac:dyDescent="0.2">
      <c r="A267">
        <v>17931.93</v>
      </c>
      <c r="B267">
        <v>-61.19</v>
      </c>
      <c r="C267">
        <v>-61.180999999999997</v>
      </c>
      <c r="D267">
        <v>4.3490000000000002</v>
      </c>
      <c r="E267">
        <v>170.96600000000001</v>
      </c>
      <c r="F267">
        <v>100</v>
      </c>
      <c r="G267">
        <v>58.503</v>
      </c>
      <c r="H267">
        <v>4.2767999999999997</v>
      </c>
    </row>
    <row r="268" spans="1:8" x14ac:dyDescent="0.2">
      <c r="A268">
        <v>17933.169999999998</v>
      </c>
      <c r="B268">
        <v>-61.246000000000002</v>
      </c>
      <c r="C268">
        <v>-61.235999999999997</v>
      </c>
      <c r="D268">
        <v>4.4349999999999996</v>
      </c>
      <c r="E268">
        <v>172.25</v>
      </c>
      <c r="F268">
        <v>100</v>
      </c>
      <c r="G268">
        <v>58.578000000000003</v>
      </c>
      <c r="H268">
        <v>4.3559999999999999</v>
      </c>
    </row>
    <row r="269" spans="1:8" x14ac:dyDescent="0.2">
      <c r="A269">
        <v>17934.393</v>
      </c>
      <c r="B269">
        <v>-61.296999999999997</v>
      </c>
      <c r="C269">
        <v>-61.286999999999999</v>
      </c>
      <c r="D269">
        <v>4.1829999999999998</v>
      </c>
      <c r="E269">
        <v>172.91399999999999</v>
      </c>
      <c r="F269">
        <v>100</v>
      </c>
      <c r="G269">
        <v>58.442</v>
      </c>
      <c r="H269">
        <v>4.3974000000000002</v>
      </c>
    </row>
    <row r="270" spans="1:8" x14ac:dyDescent="0.2">
      <c r="A270">
        <v>17935.613000000001</v>
      </c>
      <c r="B270">
        <v>-61.35</v>
      </c>
      <c r="C270">
        <v>-61.338999999999999</v>
      </c>
      <c r="D270">
        <v>4.2770000000000001</v>
      </c>
      <c r="E270">
        <v>172.46600000000001</v>
      </c>
      <c r="F270">
        <v>100</v>
      </c>
      <c r="G270">
        <v>58.411000000000001</v>
      </c>
      <c r="H270">
        <v>4.3695000000000004</v>
      </c>
    </row>
    <row r="271" spans="1:8" x14ac:dyDescent="0.2">
      <c r="A271">
        <v>17936.831999999999</v>
      </c>
      <c r="B271">
        <v>-61.405000000000001</v>
      </c>
      <c r="C271">
        <v>-61.393999999999998</v>
      </c>
      <c r="D271">
        <v>4.4740000000000002</v>
      </c>
      <c r="E271">
        <v>172.92500000000001</v>
      </c>
      <c r="F271">
        <v>100</v>
      </c>
      <c r="G271">
        <v>58.531999999999996</v>
      </c>
      <c r="H271">
        <v>4.3982999999999999</v>
      </c>
    </row>
    <row r="272" spans="1:8" x14ac:dyDescent="0.2">
      <c r="A272">
        <v>17938.357</v>
      </c>
      <c r="B272">
        <v>-61.466000000000001</v>
      </c>
      <c r="C272">
        <v>-61.454000000000001</v>
      </c>
      <c r="D272">
        <v>3.9820000000000002</v>
      </c>
      <c r="E272">
        <v>173.518</v>
      </c>
      <c r="F272">
        <v>100</v>
      </c>
      <c r="G272">
        <v>58.34</v>
      </c>
      <c r="H272">
        <v>4.4361000000000006</v>
      </c>
    </row>
    <row r="273" spans="1:8" x14ac:dyDescent="0.2">
      <c r="A273">
        <v>17939.576000000001</v>
      </c>
      <c r="B273">
        <v>-61.517000000000003</v>
      </c>
      <c r="C273">
        <v>-61.505000000000003</v>
      </c>
      <c r="D273">
        <v>4.1769999999999996</v>
      </c>
      <c r="E273">
        <v>172.57599999999999</v>
      </c>
      <c r="F273">
        <v>100</v>
      </c>
      <c r="G273">
        <v>58.408999999999999</v>
      </c>
      <c r="H273">
        <v>4.3757999999999999</v>
      </c>
    </row>
    <row r="274" spans="1:8" x14ac:dyDescent="0.2">
      <c r="A274">
        <v>17941.105</v>
      </c>
      <c r="B274">
        <v>-61.576999999999998</v>
      </c>
      <c r="C274">
        <v>-61.564999999999998</v>
      </c>
      <c r="D274">
        <v>3.9159999999999999</v>
      </c>
      <c r="E274">
        <v>173.09399999999999</v>
      </c>
      <c r="F274">
        <v>100</v>
      </c>
      <c r="G274">
        <v>58.390999999999998</v>
      </c>
      <c r="H274">
        <v>4.4091000000000005</v>
      </c>
    </row>
    <row r="275" spans="1:8" x14ac:dyDescent="0.2">
      <c r="A275">
        <v>17942.629000000001</v>
      </c>
      <c r="B275">
        <v>-61.633000000000003</v>
      </c>
      <c r="C275">
        <v>-61.621000000000002</v>
      </c>
      <c r="D275">
        <v>3.673</v>
      </c>
      <c r="E275">
        <v>173.77600000000001</v>
      </c>
      <c r="F275">
        <v>100</v>
      </c>
      <c r="G275">
        <v>58.384999999999998</v>
      </c>
      <c r="H275">
        <v>4.4523000000000001</v>
      </c>
    </row>
    <row r="276" spans="1:8" x14ac:dyDescent="0.2">
      <c r="A276">
        <v>17944.460999999999</v>
      </c>
      <c r="B276">
        <v>-61.686</v>
      </c>
      <c r="C276">
        <v>-61.673000000000002</v>
      </c>
      <c r="D276">
        <v>2.8679999999999999</v>
      </c>
      <c r="E276">
        <v>172.84899999999999</v>
      </c>
      <c r="F276">
        <v>100</v>
      </c>
      <c r="G276">
        <v>58.472999999999999</v>
      </c>
      <c r="H276">
        <v>4.3937999999999997</v>
      </c>
    </row>
    <row r="277" spans="1:8" x14ac:dyDescent="0.2">
      <c r="A277">
        <v>17946.289000000001</v>
      </c>
      <c r="B277">
        <v>-61.743000000000002</v>
      </c>
      <c r="C277">
        <v>-61.73</v>
      </c>
      <c r="D277">
        <v>3.0910000000000002</v>
      </c>
      <c r="E277">
        <v>173.31700000000001</v>
      </c>
      <c r="F277">
        <v>100</v>
      </c>
      <c r="G277">
        <v>58.356999999999999</v>
      </c>
      <c r="H277">
        <v>4.4226000000000001</v>
      </c>
    </row>
    <row r="278" spans="1:8" x14ac:dyDescent="0.2">
      <c r="A278">
        <v>17947.812000000002</v>
      </c>
      <c r="B278">
        <v>-61.8</v>
      </c>
      <c r="C278">
        <v>-61.786999999999999</v>
      </c>
      <c r="D278">
        <v>3.7130000000000001</v>
      </c>
      <c r="E278">
        <v>172.494</v>
      </c>
      <c r="F278">
        <v>100</v>
      </c>
      <c r="G278">
        <v>58.38</v>
      </c>
      <c r="H278">
        <v>4.3713000000000006</v>
      </c>
    </row>
    <row r="279" spans="1:8" x14ac:dyDescent="0.2">
      <c r="A279">
        <v>17949.338</v>
      </c>
      <c r="B279">
        <v>-61.856000000000002</v>
      </c>
      <c r="C279">
        <v>-61.843000000000004</v>
      </c>
      <c r="D279">
        <v>3.6720000000000002</v>
      </c>
      <c r="E279">
        <v>172.422</v>
      </c>
      <c r="F279">
        <v>100</v>
      </c>
      <c r="G279">
        <v>58.308999999999997</v>
      </c>
      <c r="H279">
        <v>4.3668000000000005</v>
      </c>
    </row>
    <row r="280" spans="1:8" x14ac:dyDescent="0.2">
      <c r="A280">
        <v>17950.859</v>
      </c>
      <c r="B280">
        <v>-61.914000000000001</v>
      </c>
      <c r="C280">
        <v>-61.901000000000003</v>
      </c>
      <c r="D280">
        <v>3.806</v>
      </c>
      <c r="E280">
        <v>174.02500000000001</v>
      </c>
      <c r="F280">
        <v>100</v>
      </c>
      <c r="G280">
        <v>58.191000000000003</v>
      </c>
      <c r="H280">
        <v>4.4684999999999997</v>
      </c>
    </row>
    <row r="281" spans="1:8" x14ac:dyDescent="0.2">
      <c r="A281">
        <v>17952.384999999998</v>
      </c>
      <c r="B281">
        <v>-61.973999999999997</v>
      </c>
      <c r="C281">
        <v>-61.96</v>
      </c>
      <c r="D281">
        <v>3.899</v>
      </c>
      <c r="E281">
        <v>173.00200000000001</v>
      </c>
      <c r="F281">
        <v>100</v>
      </c>
      <c r="G281">
        <v>58.295000000000002</v>
      </c>
      <c r="H281">
        <v>4.4028</v>
      </c>
    </row>
    <row r="282" spans="1:8" x14ac:dyDescent="0.2">
      <c r="A282">
        <v>17953.91</v>
      </c>
      <c r="B282">
        <v>-62.030999999999999</v>
      </c>
      <c r="C282">
        <v>-62.017000000000003</v>
      </c>
      <c r="D282">
        <v>3.73</v>
      </c>
      <c r="E282">
        <v>173.82499999999999</v>
      </c>
      <c r="F282">
        <v>100</v>
      </c>
      <c r="G282">
        <v>58.253</v>
      </c>
      <c r="H282">
        <v>4.4550000000000001</v>
      </c>
    </row>
    <row r="283" spans="1:8" x14ac:dyDescent="0.2">
      <c r="A283">
        <v>17955.434000000001</v>
      </c>
      <c r="B283">
        <v>-62.087000000000003</v>
      </c>
      <c r="C283">
        <v>-62.072000000000003</v>
      </c>
      <c r="D283">
        <v>3.6280000000000001</v>
      </c>
      <c r="E283">
        <v>172.89400000000001</v>
      </c>
      <c r="F283">
        <v>100</v>
      </c>
      <c r="G283">
        <v>58.273000000000003</v>
      </c>
      <c r="H283">
        <v>4.3964999999999996</v>
      </c>
    </row>
    <row r="284" spans="1:8" x14ac:dyDescent="0.2">
      <c r="A284">
        <v>17957.259999999998</v>
      </c>
      <c r="B284">
        <v>-62.146000000000001</v>
      </c>
      <c r="C284">
        <v>-62.131</v>
      </c>
      <c r="D284">
        <v>3.2149999999999999</v>
      </c>
      <c r="E284">
        <v>174.48099999999999</v>
      </c>
      <c r="F284">
        <v>100</v>
      </c>
      <c r="G284">
        <v>58.195999999999998</v>
      </c>
      <c r="H284">
        <v>4.4982000000000006</v>
      </c>
    </row>
    <row r="285" spans="1:8" x14ac:dyDescent="0.2">
      <c r="A285">
        <v>17958.785</v>
      </c>
      <c r="B285">
        <v>-62.197000000000003</v>
      </c>
      <c r="C285">
        <v>-62.182000000000002</v>
      </c>
      <c r="D285">
        <v>3.3530000000000002</v>
      </c>
      <c r="E285">
        <v>173.446</v>
      </c>
      <c r="F285">
        <v>100</v>
      </c>
      <c r="G285">
        <v>58.15</v>
      </c>
      <c r="H285">
        <v>4.4316000000000004</v>
      </c>
    </row>
    <row r="286" spans="1:8" x14ac:dyDescent="0.2">
      <c r="A286">
        <v>17960.620999999999</v>
      </c>
      <c r="B286">
        <v>-62.253999999999998</v>
      </c>
      <c r="C286">
        <v>-62.238</v>
      </c>
      <c r="D286">
        <v>3.0590000000000002</v>
      </c>
      <c r="E286">
        <v>174.733</v>
      </c>
      <c r="F286">
        <v>100</v>
      </c>
      <c r="G286">
        <v>58.284999999999997</v>
      </c>
      <c r="H286">
        <v>4.5144000000000002</v>
      </c>
    </row>
    <row r="287" spans="1:8" x14ac:dyDescent="0.2">
      <c r="A287">
        <v>17962.482</v>
      </c>
      <c r="B287">
        <v>-62.31</v>
      </c>
      <c r="C287">
        <v>-62.293999999999997</v>
      </c>
      <c r="D287">
        <v>3.0169999999999999</v>
      </c>
      <c r="E287">
        <v>173.333</v>
      </c>
      <c r="F287">
        <v>100</v>
      </c>
      <c r="G287">
        <v>58.369</v>
      </c>
      <c r="H287">
        <v>4.4244000000000003</v>
      </c>
    </row>
    <row r="288" spans="1:8" x14ac:dyDescent="0.2">
      <c r="A288">
        <v>17964.662</v>
      </c>
      <c r="B288">
        <v>-62.37</v>
      </c>
      <c r="C288">
        <v>-62.353000000000002</v>
      </c>
      <c r="D288">
        <v>2.7069999999999999</v>
      </c>
      <c r="E288">
        <v>172.8</v>
      </c>
      <c r="F288">
        <v>100</v>
      </c>
      <c r="G288">
        <v>58.164000000000001</v>
      </c>
      <c r="H288">
        <v>4.3902000000000001</v>
      </c>
    </row>
    <row r="289" spans="1:8" x14ac:dyDescent="0.2">
      <c r="A289">
        <v>17966.504000000001</v>
      </c>
      <c r="B289">
        <v>-62.423999999999999</v>
      </c>
      <c r="C289">
        <v>-62.408000000000001</v>
      </c>
      <c r="D289">
        <v>2.9540000000000002</v>
      </c>
      <c r="E289">
        <v>172.06</v>
      </c>
      <c r="F289">
        <v>100</v>
      </c>
      <c r="G289">
        <v>58.244999999999997</v>
      </c>
      <c r="H289">
        <v>4.3443000000000005</v>
      </c>
    </row>
    <row r="290" spans="1:8" x14ac:dyDescent="0.2">
      <c r="A290">
        <v>17968.643</v>
      </c>
      <c r="B290">
        <v>-62.475999999999999</v>
      </c>
      <c r="C290">
        <v>-62.459000000000003</v>
      </c>
      <c r="D290">
        <v>2.4079999999999999</v>
      </c>
      <c r="E290">
        <v>173.51400000000001</v>
      </c>
      <c r="F290">
        <v>100</v>
      </c>
      <c r="G290">
        <v>58.137</v>
      </c>
      <c r="H290">
        <v>4.4352</v>
      </c>
    </row>
    <row r="291" spans="1:8" x14ac:dyDescent="0.2">
      <c r="A291">
        <v>17970.471000000001</v>
      </c>
      <c r="B291">
        <v>-62.531999999999996</v>
      </c>
      <c r="C291">
        <v>-62.515000000000001</v>
      </c>
      <c r="D291">
        <v>3.0659999999999998</v>
      </c>
      <c r="E291">
        <v>172.40199999999999</v>
      </c>
      <c r="F291">
        <v>100</v>
      </c>
      <c r="G291">
        <v>58.164999999999999</v>
      </c>
      <c r="H291">
        <v>4.3650000000000002</v>
      </c>
    </row>
    <row r="292" spans="1:8" x14ac:dyDescent="0.2">
      <c r="A292">
        <v>17972.303</v>
      </c>
      <c r="B292">
        <v>-62.587000000000003</v>
      </c>
      <c r="C292">
        <v>-62.569000000000003</v>
      </c>
      <c r="D292">
        <v>2.9409999999999998</v>
      </c>
      <c r="E292">
        <v>173.935</v>
      </c>
      <c r="F292">
        <v>100</v>
      </c>
      <c r="G292">
        <v>58.218000000000004</v>
      </c>
      <c r="H292">
        <v>4.4622000000000002</v>
      </c>
    </row>
    <row r="293" spans="1:8" x14ac:dyDescent="0.2">
      <c r="A293">
        <v>17974.434000000001</v>
      </c>
      <c r="B293">
        <v>-62.642000000000003</v>
      </c>
      <c r="C293">
        <v>-62.624000000000002</v>
      </c>
      <c r="D293">
        <v>2.585</v>
      </c>
      <c r="E293">
        <v>173.727</v>
      </c>
      <c r="F293">
        <v>100</v>
      </c>
      <c r="G293">
        <v>58.244</v>
      </c>
      <c r="H293">
        <v>4.4486999999999997</v>
      </c>
    </row>
    <row r="294" spans="1:8" x14ac:dyDescent="0.2">
      <c r="A294">
        <v>17976.263999999999</v>
      </c>
      <c r="B294">
        <v>-62.692999999999998</v>
      </c>
      <c r="C294">
        <v>-62.674999999999997</v>
      </c>
      <c r="D294">
        <v>2.798</v>
      </c>
      <c r="E294">
        <v>173.39599999999999</v>
      </c>
      <c r="F294">
        <v>100</v>
      </c>
      <c r="G294">
        <v>58.14</v>
      </c>
      <c r="H294">
        <v>4.4279999999999999</v>
      </c>
    </row>
    <row r="295" spans="1:8" x14ac:dyDescent="0.2">
      <c r="A295">
        <v>17978.738000000001</v>
      </c>
      <c r="B295">
        <v>-62.747</v>
      </c>
      <c r="C295">
        <v>-62.728999999999999</v>
      </c>
      <c r="D295">
        <v>2.1560000000000001</v>
      </c>
      <c r="E295">
        <v>173.25399999999999</v>
      </c>
      <c r="F295">
        <v>100</v>
      </c>
      <c r="G295">
        <v>58.207000000000001</v>
      </c>
      <c r="H295">
        <v>4.4190000000000005</v>
      </c>
    </row>
    <row r="296" spans="1:8" x14ac:dyDescent="0.2">
      <c r="A296">
        <v>17980.599999999999</v>
      </c>
      <c r="B296">
        <v>-62.805</v>
      </c>
      <c r="C296">
        <v>-62.786000000000001</v>
      </c>
      <c r="D296">
        <v>3.0760000000000001</v>
      </c>
      <c r="E296">
        <v>172.75299999999999</v>
      </c>
      <c r="F296">
        <v>100</v>
      </c>
      <c r="G296">
        <v>58.156999999999996</v>
      </c>
      <c r="H296">
        <v>4.3875000000000002</v>
      </c>
    </row>
    <row r="297" spans="1:8" x14ac:dyDescent="0.2">
      <c r="A297">
        <v>17982.768</v>
      </c>
      <c r="B297">
        <v>-62.860999999999997</v>
      </c>
      <c r="C297">
        <v>-62.841999999999999</v>
      </c>
      <c r="D297">
        <v>2.581</v>
      </c>
      <c r="E297">
        <v>173.33799999999999</v>
      </c>
      <c r="F297">
        <v>100</v>
      </c>
      <c r="G297">
        <v>58.265000000000001</v>
      </c>
      <c r="H297">
        <v>4.4244000000000003</v>
      </c>
    </row>
    <row r="298" spans="1:8" x14ac:dyDescent="0.2">
      <c r="A298">
        <v>17984.936000000002</v>
      </c>
      <c r="B298">
        <v>-62.914000000000001</v>
      </c>
      <c r="C298">
        <v>-62.895000000000003</v>
      </c>
      <c r="D298">
        <v>2.4409999999999998</v>
      </c>
      <c r="E298">
        <v>172.364</v>
      </c>
      <c r="F298">
        <v>100</v>
      </c>
      <c r="G298">
        <v>58.252000000000002</v>
      </c>
      <c r="H298">
        <v>4.3632</v>
      </c>
    </row>
    <row r="299" spans="1:8" x14ac:dyDescent="0.2">
      <c r="A299">
        <v>17986.800999999999</v>
      </c>
      <c r="B299">
        <v>-62.969000000000001</v>
      </c>
      <c r="C299">
        <v>-62.948999999999998</v>
      </c>
      <c r="D299">
        <v>2.9169999999999998</v>
      </c>
      <c r="E299">
        <v>172.47300000000001</v>
      </c>
      <c r="F299">
        <v>100</v>
      </c>
      <c r="G299">
        <v>58.192999999999998</v>
      </c>
      <c r="H299">
        <v>4.3695000000000004</v>
      </c>
    </row>
    <row r="300" spans="1:8" x14ac:dyDescent="0.2">
      <c r="A300">
        <v>17989.287</v>
      </c>
      <c r="B300">
        <v>-63.02</v>
      </c>
      <c r="C300">
        <v>-63</v>
      </c>
      <c r="D300">
        <v>2.0379999999999998</v>
      </c>
      <c r="E300">
        <v>172.965</v>
      </c>
      <c r="F300">
        <v>100</v>
      </c>
      <c r="G300">
        <v>58.292000000000002</v>
      </c>
      <c r="H300">
        <v>4.4009999999999998</v>
      </c>
    </row>
    <row r="301" spans="1:8" x14ac:dyDescent="0.2">
      <c r="A301">
        <v>18184.623</v>
      </c>
      <c r="B301">
        <v>-63.052</v>
      </c>
      <c r="C301">
        <v>-63.052</v>
      </c>
      <c r="D301">
        <v>0</v>
      </c>
      <c r="E301">
        <v>64.539000000000001</v>
      </c>
      <c r="F301">
        <v>100</v>
      </c>
      <c r="G301">
        <v>68.652000000000001</v>
      </c>
      <c r="H301">
        <v>0.93149999999999999</v>
      </c>
    </row>
    <row r="302" spans="1:8" x14ac:dyDescent="0.2">
      <c r="A302">
        <v>18186.759999999998</v>
      </c>
      <c r="B302">
        <v>-63.106999999999999</v>
      </c>
      <c r="C302">
        <v>-63.106999999999999</v>
      </c>
      <c r="D302">
        <v>2.5419999999999998</v>
      </c>
      <c r="E302">
        <v>90.97</v>
      </c>
      <c r="F302">
        <v>100</v>
      </c>
      <c r="G302">
        <v>67.396000000000001</v>
      </c>
      <c r="H302">
        <v>1.4400000000000002</v>
      </c>
    </row>
    <row r="303" spans="1:8" x14ac:dyDescent="0.2">
      <c r="A303">
        <v>18189.199000000001</v>
      </c>
      <c r="B303">
        <v>-63.158999999999999</v>
      </c>
      <c r="C303">
        <v>-63.158999999999999</v>
      </c>
      <c r="D303">
        <v>2.1320000000000001</v>
      </c>
      <c r="E303">
        <v>87.436000000000007</v>
      </c>
      <c r="F303">
        <v>100</v>
      </c>
      <c r="G303">
        <v>68.185000000000002</v>
      </c>
      <c r="H303">
        <v>1.3653</v>
      </c>
    </row>
    <row r="304" spans="1:8" x14ac:dyDescent="0.2">
      <c r="A304">
        <v>18191.641</v>
      </c>
      <c r="B304">
        <v>-63.210999999999999</v>
      </c>
      <c r="C304">
        <v>-63.210999999999999</v>
      </c>
      <c r="D304">
        <v>2.1389999999999998</v>
      </c>
      <c r="E304">
        <v>81.116</v>
      </c>
      <c r="F304">
        <v>100</v>
      </c>
      <c r="G304">
        <v>68.451999999999998</v>
      </c>
      <c r="H304">
        <v>1.2375</v>
      </c>
    </row>
    <row r="305" spans="1:8" x14ac:dyDescent="0.2">
      <c r="A305">
        <v>18194.080000000002</v>
      </c>
      <c r="B305">
        <v>-63.264000000000003</v>
      </c>
      <c r="C305">
        <v>-63.262999999999998</v>
      </c>
      <c r="D305">
        <v>2.1579999999999999</v>
      </c>
      <c r="E305">
        <v>73.885999999999996</v>
      </c>
      <c r="F305">
        <v>100</v>
      </c>
      <c r="G305">
        <v>68.917000000000002</v>
      </c>
      <c r="H305">
        <v>1.0998000000000001</v>
      </c>
    </row>
    <row r="306" spans="1:8" x14ac:dyDescent="0.2">
      <c r="A306">
        <v>18196.543000000001</v>
      </c>
      <c r="B306">
        <v>-63.314</v>
      </c>
      <c r="C306">
        <v>-63.314</v>
      </c>
      <c r="D306">
        <v>2.0489999999999999</v>
      </c>
      <c r="E306">
        <v>67.475999999999999</v>
      </c>
      <c r="F306">
        <v>100</v>
      </c>
      <c r="G306">
        <v>69.247</v>
      </c>
      <c r="H306">
        <v>0.98280000000000012</v>
      </c>
    </row>
    <row r="307" spans="1:8" x14ac:dyDescent="0.2">
      <c r="A307">
        <v>18199.317999999999</v>
      </c>
      <c r="B307">
        <v>-63.366999999999997</v>
      </c>
      <c r="C307">
        <v>-63.366999999999997</v>
      </c>
      <c r="D307">
        <v>1.901</v>
      </c>
      <c r="E307">
        <v>68.515000000000001</v>
      </c>
      <c r="F307">
        <v>100</v>
      </c>
      <c r="G307">
        <v>68.921999999999997</v>
      </c>
      <c r="H307">
        <v>1.0017</v>
      </c>
    </row>
    <row r="308" spans="1:8" x14ac:dyDescent="0.2">
      <c r="A308">
        <v>18202.105</v>
      </c>
      <c r="B308">
        <v>-63.417999999999999</v>
      </c>
      <c r="C308">
        <v>-63.417999999999999</v>
      </c>
      <c r="D308">
        <v>1.8320000000000001</v>
      </c>
      <c r="E308">
        <v>71.891000000000005</v>
      </c>
      <c r="F308">
        <v>100</v>
      </c>
      <c r="G308">
        <v>68.869</v>
      </c>
      <c r="H308">
        <v>1.0629000000000002</v>
      </c>
    </row>
    <row r="309" spans="1:8" x14ac:dyDescent="0.2">
      <c r="A309">
        <v>18205.210999999999</v>
      </c>
      <c r="B309">
        <v>-63.472000000000001</v>
      </c>
      <c r="C309">
        <v>-63.470999999999997</v>
      </c>
      <c r="D309">
        <v>1.7310000000000001</v>
      </c>
      <c r="E309">
        <v>69.668999999999997</v>
      </c>
      <c r="F309">
        <v>100</v>
      </c>
      <c r="G309">
        <v>68.816000000000003</v>
      </c>
      <c r="H309">
        <v>1.0224</v>
      </c>
    </row>
    <row r="310" spans="1:8" x14ac:dyDescent="0.2">
      <c r="A310">
        <v>18207.687000000002</v>
      </c>
      <c r="B310">
        <v>-63.524000000000001</v>
      </c>
      <c r="C310">
        <v>-63.523000000000003</v>
      </c>
      <c r="D310">
        <v>2.0990000000000002</v>
      </c>
      <c r="E310">
        <v>73.965000000000003</v>
      </c>
      <c r="F310">
        <v>100</v>
      </c>
      <c r="G310">
        <v>68.504999999999995</v>
      </c>
      <c r="H310">
        <v>1.1007</v>
      </c>
    </row>
    <row r="311" spans="1:8" x14ac:dyDescent="0.2">
      <c r="A311">
        <v>18209.518</v>
      </c>
      <c r="B311">
        <v>-63.582999999999998</v>
      </c>
      <c r="C311">
        <v>-63.582000000000001</v>
      </c>
      <c r="D311">
        <v>3.2040000000000002</v>
      </c>
      <c r="E311">
        <v>74.489999999999995</v>
      </c>
      <c r="F311">
        <v>100</v>
      </c>
      <c r="G311">
        <v>68.448999999999998</v>
      </c>
      <c r="H311">
        <v>1.1106</v>
      </c>
    </row>
    <row r="312" spans="1:8" x14ac:dyDescent="0.2">
      <c r="A312">
        <v>18210.434000000001</v>
      </c>
      <c r="B312">
        <v>-63.634999999999998</v>
      </c>
      <c r="C312">
        <v>-63.634</v>
      </c>
      <c r="D312">
        <v>5.6950000000000003</v>
      </c>
      <c r="E312">
        <v>77.518000000000001</v>
      </c>
      <c r="F312">
        <v>100</v>
      </c>
      <c r="G312">
        <v>68.176000000000002</v>
      </c>
      <c r="H312">
        <v>1.1682000000000001</v>
      </c>
    </row>
    <row r="313" spans="1:8" x14ac:dyDescent="0.2">
      <c r="A313">
        <v>18212.870999999999</v>
      </c>
      <c r="B313">
        <v>-63.692</v>
      </c>
      <c r="C313">
        <v>-63.691000000000003</v>
      </c>
      <c r="D313">
        <v>2.3239999999999998</v>
      </c>
      <c r="E313">
        <v>81.992999999999995</v>
      </c>
      <c r="F313">
        <v>100</v>
      </c>
      <c r="G313">
        <v>67.921000000000006</v>
      </c>
      <c r="H313">
        <v>1.2555000000000001</v>
      </c>
    </row>
    <row r="314" spans="1:8" x14ac:dyDescent="0.2">
      <c r="A314">
        <v>18215.008000000002</v>
      </c>
      <c r="B314">
        <v>-63.746000000000002</v>
      </c>
      <c r="C314">
        <v>-63.744999999999997</v>
      </c>
      <c r="D314">
        <v>2.5179999999999998</v>
      </c>
      <c r="E314">
        <v>84.869</v>
      </c>
      <c r="F314">
        <v>100</v>
      </c>
      <c r="G314">
        <v>67.668000000000006</v>
      </c>
      <c r="H314">
        <v>1.3131000000000002</v>
      </c>
    </row>
    <row r="315" spans="1:8" x14ac:dyDescent="0.2">
      <c r="A315">
        <v>18217.141</v>
      </c>
      <c r="B315">
        <v>-63.798000000000002</v>
      </c>
      <c r="C315">
        <v>-63.796999999999997</v>
      </c>
      <c r="D315">
        <v>2.4689999999999999</v>
      </c>
      <c r="E315">
        <v>83.394000000000005</v>
      </c>
      <c r="F315">
        <v>100</v>
      </c>
      <c r="G315">
        <v>68.031000000000006</v>
      </c>
      <c r="H315">
        <v>1.2833999999999999</v>
      </c>
    </row>
    <row r="316" spans="1:8" x14ac:dyDescent="0.2">
      <c r="A316">
        <v>18218.971000000001</v>
      </c>
      <c r="B316">
        <v>-63.85</v>
      </c>
      <c r="C316">
        <v>-63.848999999999997</v>
      </c>
      <c r="D316">
        <v>2.8090000000000002</v>
      </c>
      <c r="E316">
        <v>76.742999999999995</v>
      </c>
      <c r="F316">
        <v>100</v>
      </c>
      <c r="G316">
        <v>68.402000000000001</v>
      </c>
      <c r="H316">
        <v>1.1529</v>
      </c>
    </row>
    <row r="317" spans="1:8" x14ac:dyDescent="0.2">
      <c r="A317">
        <v>18220.796999999999</v>
      </c>
      <c r="B317">
        <v>-63.901000000000003</v>
      </c>
      <c r="C317">
        <v>-63.9</v>
      </c>
      <c r="D317">
        <v>2.7850000000000001</v>
      </c>
      <c r="E317">
        <v>72.141999999999996</v>
      </c>
      <c r="F317">
        <v>100</v>
      </c>
      <c r="G317">
        <v>68.507999999999996</v>
      </c>
      <c r="H317">
        <v>1.0673999999999999</v>
      </c>
    </row>
    <row r="318" spans="1:8" x14ac:dyDescent="0.2">
      <c r="A318">
        <v>18222.623</v>
      </c>
      <c r="B318">
        <v>-63.953000000000003</v>
      </c>
      <c r="C318">
        <v>-63.951999999999998</v>
      </c>
      <c r="D318">
        <v>2.879</v>
      </c>
      <c r="E318">
        <v>69.242999999999995</v>
      </c>
      <c r="F318">
        <v>100</v>
      </c>
      <c r="G318">
        <v>68.858000000000004</v>
      </c>
      <c r="H318">
        <v>1.0143</v>
      </c>
    </row>
    <row r="319" spans="1:8" x14ac:dyDescent="0.2">
      <c r="A319">
        <v>18224.453000000001</v>
      </c>
      <c r="B319">
        <v>-64.009</v>
      </c>
      <c r="C319">
        <v>-64.007999999999996</v>
      </c>
      <c r="D319">
        <v>3.0390000000000001</v>
      </c>
      <c r="E319">
        <v>64.191000000000003</v>
      </c>
      <c r="F319">
        <v>100</v>
      </c>
      <c r="G319">
        <v>69.036000000000001</v>
      </c>
      <c r="H319">
        <v>0.92520000000000002</v>
      </c>
    </row>
    <row r="320" spans="1:8" x14ac:dyDescent="0.2">
      <c r="A320">
        <v>18226.282999999999</v>
      </c>
      <c r="B320">
        <v>-64.061000000000007</v>
      </c>
      <c r="C320">
        <v>-64.058999999999997</v>
      </c>
      <c r="D320">
        <v>2.8260000000000001</v>
      </c>
      <c r="E320">
        <v>60.036000000000001</v>
      </c>
      <c r="F320">
        <v>100</v>
      </c>
      <c r="G320">
        <v>69.319000000000003</v>
      </c>
      <c r="H320">
        <v>0.85499999999999998</v>
      </c>
    </row>
    <row r="321" spans="1:8" x14ac:dyDescent="0.2">
      <c r="A321">
        <v>18228.134999999998</v>
      </c>
      <c r="B321">
        <v>-64.120999999999995</v>
      </c>
      <c r="C321">
        <v>-64.119</v>
      </c>
      <c r="D321">
        <v>3.2250000000000001</v>
      </c>
      <c r="E321">
        <v>57.731999999999999</v>
      </c>
      <c r="F321">
        <v>100</v>
      </c>
      <c r="G321">
        <v>69.388999999999996</v>
      </c>
      <c r="H321">
        <v>0.81630000000000003</v>
      </c>
    </row>
    <row r="322" spans="1:8" x14ac:dyDescent="0.2">
      <c r="A322">
        <v>18229.965</v>
      </c>
      <c r="B322">
        <v>-64.177999999999997</v>
      </c>
      <c r="C322">
        <v>-64.177000000000007</v>
      </c>
      <c r="D322">
        <v>3.161</v>
      </c>
      <c r="E322">
        <v>53.194000000000003</v>
      </c>
      <c r="F322">
        <v>100</v>
      </c>
      <c r="G322">
        <v>69.846000000000004</v>
      </c>
      <c r="H322">
        <v>0.74249999999999994</v>
      </c>
    </row>
    <row r="323" spans="1:8" x14ac:dyDescent="0.2">
      <c r="A323">
        <v>18231.794999999998</v>
      </c>
      <c r="B323">
        <v>-64.238</v>
      </c>
      <c r="C323">
        <v>-64.236000000000004</v>
      </c>
      <c r="D323">
        <v>3.2349999999999999</v>
      </c>
      <c r="E323">
        <v>50.784999999999997</v>
      </c>
      <c r="F323">
        <v>100</v>
      </c>
      <c r="G323">
        <v>69.959999999999994</v>
      </c>
      <c r="H323">
        <v>0.70380000000000009</v>
      </c>
    </row>
    <row r="324" spans="1:8" x14ac:dyDescent="0.2">
      <c r="A324">
        <v>18233.623</v>
      </c>
      <c r="B324">
        <v>-64.296999999999997</v>
      </c>
      <c r="C324">
        <v>-64.295000000000002</v>
      </c>
      <c r="D324">
        <v>3.2370000000000001</v>
      </c>
      <c r="E324">
        <v>46.654000000000003</v>
      </c>
      <c r="F324">
        <v>100</v>
      </c>
      <c r="G324">
        <v>70.070999999999998</v>
      </c>
      <c r="H324">
        <v>0.63900000000000001</v>
      </c>
    </row>
    <row r="325" spans="1:8" x14ac:dyDescent="0.2">
      <c r="A325">
        <v>18235.453000000001</v>
      </c>
      <c r="B325">
        <v>-64.355000000000004</v>
      </c>
      <c r="C325">
        <v>-64.352999999999994</v>
      </c>
      <c r="D325">
        <v>3.1629999999999998</v>
      </c>
      <c r="E325">
        <v>42.658999999999999</v>
      </c>
      <c r="F325">
        <v>100</v>
      </c>
      <c r="G325">
        <v>70.266999999999996</v>
      </c>
      <c r="H325">
        <v>0.57869999999999999</v>
      </c>
    </row>
    <row r="326" spans="1:8" x14ac:dyDescent="0.2">
      <c r="A326">
        <v>18236.976999999999</v>
      </c>
      <c r="B326">
        <v>-64.41</v>
      </c>
      <c r="C326">
        <v>-64.408000000000001</v>
      </c>
      <c r="D326">
        <v>3.5830000000000002</v>
      </c>
      <c r="E326">
        <v>40.210999999999999</v>
      </c>
      <c r="F326">
        <v>100</v>
      </c>
      <c r="G326">
        <v>70.448999999999998</v>
      </c>
      <c r="H326">
        <v>0.54179999999999995</v>
      </c>
    </row>
    <row r="327" spans="1:8" x14ac:dyDescent="0.2">
      <c r="A327">
        <v>18238.513999999999</v>
      </c>
      <c r="B327">
        <v>-64.462999999999994</v>
      </c>
      <c r="C327">
        <v>-64.460999999999999</v>
      </c>
      <c r="D327">
        <v>3.4390000000000001</v>
      </c>
      <c r="E327">
        <v>36.914999999999999</v>
      </c>
      <c r="F327">
        <v>100</v>
      </c>
      <c r="G327">
        <v>70.426000000000002</v>
      </c>
      <c r="H327">
        <v>0.49320000000000003</v>
      </c>
    </row>
    <row r="328" spans="1:8" x14ac:dyDescent="0.2">
      <c r="A328">
        <v>18240.037</v>
      </c>
      <c r="B328">
        <v>-64.516000000000005</v>
      </c>
      <c r="C328">
        <v>-64.513999999999996</v>
      </c>
      <c r="D328">
        <v>3.504</v>
      </c>
      <c r="E328">
        <v>34.061999999999998</v>
      </c>
      <c r="F328">
        <v>100</v>
      </c>
      <c r="G328">
        <v>70.611999999999995</v>
      </c>
      <c r="H328">
        <v>0.45180000000000003</v>
      </c>
    </row>
    <row r="329" spans="1:8" x14ac:dyDescent="0.2">
      <c r="A329">
        <v>18241.562000000002</v>
      </c>
      <c r="B329">
        <v>-64.569000000000003</v>
      </c>
      <c r="C329">
        <v>-64.566999999999993</v>
      </c>
      <c r="D329">
        <v>3.4620000000000002</v>
      </c>
      <c r="E329">
        <v>30.785</v>
      </c>
      <c r="F329">
        <v>100</v>
      </c>
      <c r="G329">
        <v>70.831999999999994</v>
      </c>
      <c r="H329">
        <v>0.40500000000000003</v>
      </c>
    </row>
    <row r="330" spans="1:8" x14ac:dyDescent="0.2">
      <c r="A330">
        <v>18243.120999999999</v>
      </c>
      <c r="B330">
        <v>-64.623999999999995</v>
      </c>
      <c r="C330">
        <v>-64.622</v>
      </c>
      <c r="D330">
        <v>3.5019999999999998</v>
      </c>
      <c r="E330">
        <v>29.402999999999999</v>
      </c>
      <c r="F330">
        <v>100</v>
      </c>
      <c r="G330">
        <v>70.734999999999999</v>
      </c>
      <c r="H330">
        <v>0.3861</v>
      </c>
    </row>
    <row r="331" spans="1:8" x14ac:dyDescent="0.2">
      <c r="A331">
        <v>18244.655999999999</v>
      </c>
      <c r="B331">
        <v>-64.682000000000002</v>
      </c>
      <c r="C331">
        <v>-64.680000000000007</v>
      </c>
      <c r="D331">
        <v>3.8050000000000002</v>
      </c>
      <c r="E331">
        <v>26.879000000000001</v>
      </c>
      <c r="F331">
        <v>100</v>
      </c>
      <c r="G331">
        <v>70.984999999999999</v>
      </c>
      <c r="H331">
        <v>0.35100000000000003</v>
      </c>
    </row>
    <row r="332" spans="1:8" x14ac:dyDescent="0.2">
      <c r="A332">
        <v>18246.184000000001</v>
      </c>
      <c r="B332">
        <v>-64.739000000000004</v>
      </c>
      <c r="C332">
        <v>-64.736999999999995</v>
      </c>
      <c r="D332">
        <v>3.7389999999999999</v>
      </c>
      <c r="E332">
        <v>25.931999999999999</v>
      </c>
      <c r="F332">
        <v>100</v>
      </c>
      <c r="G332">
        <v>71.057000000000002</v>
      </c>
      <c r="H332">
        <v>0.33750000000000002</v>
      </c>
    </row>
    <row r="333" spans="1:8" x14ac:dyDescent="0.2">
      <c r="A333">
        <v>18247.713</v>
      </c>
      <c r="B333">
        <v>-64.799000000000007</v>
      </c>
      <c r="C333">
        <v>-64.796999999999997</v>
      </c>
      <c r="D333">
        <v>3.931</v>
      </c>
      <c r="E333">
        <v>22.062999999999999</v>
      </c>
      <c r="F333">
        <v>100</v>
      </c>
      <c r="G333">
        <v>71.314999999999998</v>
      </c>
      <c r="H333">
        <v>0.2853</v>
      </c>
    </row>
    <row r="334" spans="1:8" x14ac:dyDescent="0.2">
      <c r="A334">
        <v>18249.266</v>
      </c>
      <c r="B334">
        <v>-64.858999999999995</v>
      </c>
      <c r="C334">
        <v>-64.856999999999999</v>
      </c>
      <c r="D334">
        <v>3.8530000000000002</v>
      </c>
      <c r="E334">
        <v>20.826000000000001</v>
      </c>
      <c r="F334">
        <v>100</v>
      </c>
      <c r="G334">
        <v>71.343000000000004</v>
      </c>
      <c r="H334">
        <v>0.26819999999999999</v>
      </c>
    </row>
    <row r="335" spans="1:8" x14ac:dyDescent="0.2">
      <c r="A335">
        <v>18250.815999999999</v>
      </c>
      <c r="B335">
        <v>-64.92</v>
      </c>
      <c r="C335">
        <v>-64.918000000000006</v>
      </c>
      <c r="D335">
        <v>3.9159999999999999</v>
      </c>
      <c r="E335">
        <v>18.52</v>
      </c>
      <c r="F335">
        <v>100</v>
      </c>
      <c r="G335">
        <v>71.454999999999998</v>
      </c>
      <c r="H335">
        <v>0.23760000000000001</v>
      </c>
    </row>
    <row r="336" spans="1:8" x14ac:dyDescent="0.2">
      <c r="A336">
        <v>18252.365000000002</v>
      </c>
      <c r="B336">
        <v>-64.977999999999994</v>
      </c>
      <c r="C336">
        <v>-64.974999999999994</v>
      </c>
      <c r="D336">
        <v>3.7149999999999999</v>
      </c>
      <c r="E336">
        <v>16.311</v>
      </c>
      <c r="F336">
        <v>100</v>
      </c>
      <c r="G336">
        <v>71.531999999999996</v>
      </c>
      <c r="H336">
        <v>0.2079</v>
      </c>
    </row>
    <row r="337" spans="1:8" x14ac:dyDescent="0.2">
      <c r="A337">
        <v>18253.918000000001</v>
      </c>
      <c r="B337">
        <v>-65.031000000000006</v>
      </c>
      <c r="C337">
        <v>-65.028999999999996</v>
      </c>
      <c r="D337">
        <v>3.44</v>
      </c>
      <c r="E337">
        <v>14.756</v>
      </c>
      <c r="F337">
        <v>100</v>
      </c>
      <c r="G337">
        <v>71.543999999999997</v>
      </c>
      <c r="H337">
        <v>0.18720000000000001</v>
      </c>
    </row>
    <row r="338" spans="1:8" x14ac:dyDescent="0.2">
      <c r="A338">
        <v>18255.155999999999</v>
      </c>
      <c r="B338">
        <v>-65.081000000000003</v>
      </c>
      <c r="C338">
        <v>-65.078999999999994</v>
      </c>
      <c r="D338">
        <v>4.0330000000000004</v>
      </c>
      <c r="E338">
        <v>15.117000000000001</v>
      </c>
      <c r="F338">
        <v>100</v>
      </c>
      <c r="G338">
        <v>71.441999999999993</v>
      </c>
      <c r="H338">
        <v>0.19259999999999999</v>
      </c>
    </row>
    <row r="339" spans="1:8" x14ac:dyDescent="0.2">
      <c r="A339">
        <v>18256.713</v>
      </c>
      <c r="B339">
        <v>-65.138999999999996</v>
      </c>
      <c r="C339">
        <v>-65.137</v>
      </c>
      <c r="D339">
        <v>3.74</v>
      </c>
      <c r="E339">
        <v>13.827999999999999</v>
      </c>
      <c r="F339">
        <v>100</v>
      </c>
      <c r="G339">
        <v>71.441999999999993</v>
      </c>
      <c r="H339">
        <v>0.17550000000000002</v>
      </c>
    </row>
    <row r="340" spans="1:8" x14ac:dyDescent="0.2">
      <c r="A340">
        <v>18258.261999999999</v>
      </c>
      <c r="B340">
        <v>-65.197000000000003</v>
      </c>
      <c r="C340">
        <v>-65.194000000000003</v>
      </c>
      <c r="D340">
        <v>3.7109999999999999</v>
      </c>
      <c r="E340">
        <v>11.356</v>
      </c>
      <c r="F340">
        <v>100</v>
      </c>
      <c r="G340">
        <v>71.771000000000001</v>
      </c>
      <c r="H340">
        <v>0.1431</v>
      </c>
    </row>
    <row r="341" spans="1:8" x14ac:dyDescent="0.2">
      <c r="A341">
        <v>18259.811000000002</v>
      </c>
      <c r="B341">
        <v>-65.254999999999995</v>
      </c>
      <c r="C341">
        <v>-65.251999999999995</v>
      </c>
      <c r="D341">
        <v>3.738</v>
      </c>
      <c r="E341">
        <v>7.5860000000000003</v>
      </c>
      <c r="F341">
        <v>100</v>
      </c>
      <c r="G341">
        <v>72.093999999999994</v>
      </c>
      <c r="H341">
        <v>9.5399999999999999E-2</v>
      </c>
    </row>
    <row r="342" spans="1:8" x14ac:dyDescent="0.2">
      <c r="A342">
        <v>18261.357</v>
      </c>
      <c r="B342">
        <v>-65.311999999999998</v>
      </c>
      <c r="C342">
        <v>-65.308999999999997</v>
      </c>
      <c r="D342">
        <v>3.681</v>
      </c>
      <c r="E342">
        <v>3.1659999999999999</v>
      </c>
      <c r="F342">
        <v>100</v>
      </c>
      <c r="G342">
        <v>71.935000000000002</v>
      </c>
      <c r="H342">
        <v>3.9599999999999996E-2</v>
      </c>
    </row>
    <row r="343" spans="1:8" x14ac:dyDescent="0.2">
      <c r="A343">
        <v>18262.883000000002</v>
      </c>
      <c r="B343">
        <v>-65.367000000000004</v>
      </c>
      <c r="C343">
        <v>-65.364000000000004</v>
      </c>
      <c r="D343">
        <v>3.6030000000000002</v>
      </c>
      <c r="E343">
        <v>1.2170000000000001</v>
      </c>
      <c r="F343">
        <v>100</v>
      </c>
      <c r="G343">
        <v>72.043999999999997</v>
      </c>
      <c r="H343">
        <v>1.5300000000000001E-2</v>
      </c>
    </row>
    <row r="344" spans="1:8" x14ac:dyDescent="0.2">
      <c r="A344">
        <v>18264.405999999999</v>
      </c>
      <c r="B344">
        <v>-65.42</v>
      </c>
      <c r="C344">
        <v>-65.417000000000002</v>
      </c>
      <c r="D344">
        <v>3.48</v>
      </c>
      <c r="E344">
        <v>1.0289999999999999</v>
      </c>
      <c r="F344">
        <v>100</v>
      </c>
      <c r="G344">
        <v>72.061000000000007</v>
      </c>
      <c r="H344">
        <v>1.26E-2</v>
      </c>
    </row>
    <row r="345" spans="1:8" x14ac:dyDescent="0.2">
      <c r="A345">
        <v>18265.934000000001</v>
      </c>
      <c r="B345">
        <v>-65.471000000000004</v>
      </c>
      <c r="C345">
        <v>-65.468000000000004</v>
      </c>
      <c r="D345">
        <v>3.2989999999999999</v>
      </c>
      <c r="E345">
        <v>1.0009999999999999</v>
      </c>
      <c r="F345">
        <v>100</v>
      </c>
      <c r="G345">
        <v>72.135000000000005</v>
      </c>
      <c r="H345">
        <v>1.26E-2</v>
      </c>
    </row>
    <row r="346" spans="1:8" x14ac:dyDescent="0.2">
      <c r="A346">
        <v>18267.761999999999</v>
      </c>
      <c r="B346">
        <v>-65.528999999999996</v>
      </c>
      <c r="C346">
        <v>-65.525999999999996</v>
      </c>
      <c r="D346">
        <v>3.2189999999999999</v>
      </c>
      <c r="E346">
        <v>0.99299999999999999</v>
      </c>
      <c r="F346">
        <v>100</v>
      </c>
      <c r="G346">
        <v>72.182000000000002</v>
      </c>
      <c r="H346">
        <v>1.26E-2</v>
      </c>
    </row>
    <row r="347" spans="1:8" x14ac:dyDescent="0.2">
      <c r="A347">
        <v>18269.285</v>
      </c>
      <c r="B347">
        <v>-65.584000000000003</v>
      </c>
      <c r="C347">
        <v>-65.581000000000003</v>
      </c>
      <c r="D347">
        <v>3.5939999999999999</v>
      </c>
      <c r="E347">
        <v>0.98799999999999999</v>
      </c>
      <c r="F347">
        <v>100</v>
      </c>
      <c r="G347">
        <v>72.186999999999998</v>
      </c>
      <c r="H347">
        <v>1.26E-2</v>
      </c>
    </row>
    <row r="348" spans="1:8" x14ac:dyDescent="0.2">
      <c r="A348">
        <v>18270.809000000001</v>
      </c>
      <c r="B348">
        <v>-65.634</v>
      </c>
      <c r="C348">
        <v>-65.631</v>
      </c>
      <c r="D348">
        <v>3.282</v>
      </c>
      <c r="E348">
        <v>0.98599999999999999</v>
      </c>
      <c r="F348">
        <v>100</v>
      </c>
      <c r="G348">
        <v>71.850999999999999</v>
      </c>
      <c r="H348">
        <v>1.26E-2</v>
      </c>
    </row>
    <row r="349" spans="1:8" x14ac:dyDescent="0.2">
      <c r="A349">
        <v>18272.942999999999</v>
      </c>
      <c r="B349">
        <v>-65.691999999999993</v>
      </c>
      <c r="C349">
        <v>-65.688999999999993</v>
      </c>
      <c r="D349">
        <v>2.7210000000000001</v>
      </c>
      <c r="E349">
        <v>2.0409999999999999</v>
      </c>
      <c r="F349">
        <v>100</v>
      </c>
      <c r="G349">
        <v>72.034999999999997</v>
      </c>
      <c r="H349">
        <v>2.52E-2</v>
      </c>
    </row>
    <row r="350" spans="1:8" x14ac:dyDescent="0.2">
      <c r="A350">
        <v>18274.469000000001</v>
      </c>
      <c r="B350">
        <v>-65.748999999999995</v>
      </c>
      <c r="C350">
        <v>-65.745999999999995</v>
      </c>
      <c r="D350">
        <v>3.7</v>
      </c>
      <c r="E350">
        <v>1.0820000000000001</v>
      </c>
      <c r="F350">
        <v>100</v>
      </c>
      <c r="G350">
        <v>72.161000000000001</v>
      </c>
      <c r="H350">
        <v>1.35E-2</v>
      </c>
    </row>
    <row r="351" spans="1:8" x14ac:dyDescent="0.2">
      <c r="A351">
        <v>18276.296999999999</v>
      </c>
      <c r="B351">
        <v>-65.808000000000007</v>
      </c>
      <c r="C351">
        <v>-65.804000000000002</v>
      </c>
      <c r="D351">
        <v>3.21</v>
      </c>
      <c r="E351">
        <v>1.8160000000000001</v>
      </c>
      <c r="F351">
        <v>100</v>
      </c>
      <c r="G351">
        <v>71.992999999999995</v>
      </c>
      <c r="H351">
        <v>2.2500000000000003E-2</v>
      </c>
    </row>
    <row r="352" spans="1:8" x14ac:dyDescent="0.2">
      <c r="A352">
        <v>18278.125</v>
      </c>
      <c r="B352">
        <v>-65.864999999999995</v>
      </c>
      <c r="C352">
        <v>-65.861000000000004</v>
      </c>
      <c r="D352">
        <v>3.121</v>
      </c>
      <c r="E352">
        <v>6.2329999999999997</v>
      </c>
      <c r="F352">
        <v>100</v>
      </c>
      <c r="G352">
        <v>71.924999999999997</v>
      </c>
      <c r="H352">
        <v>7.8299999999999995E-2</v>
      </c>
    </row>
    <row r="353" spans="1:8" x14ac:dyDescent="0.2">
      <c r="A353">
        <v>18279.953000000001</v>
      </c>
      <c r="B353">
        <v>-65.924000000000007</v>
      </c>
      <c r="C353">
        <v>-65.92</v>
      </c>
      <c r="D353">
        <v>3.226</v>
      </c>
      <c r="E353">
        <v>8.8049999999999997</v>
      </c>
      <c r="F353">
        <v>100</v>
      </c>
      <c r="G353">
        <v>71.716999999999999</v>
      </c>
      <c r="H353">
        <v>0.11070000000000001</v>
      </c>
    </row>
    <row r="354" spans="1:8" x14ac:dyDescent="0.2">
      <c r="A354">
        <v>18281.780999999999</v>
      </c>
      <c r="B354">
        <v>-65.980999999999995</v>
      </c>
      <c r="C354">
        <v>-65.977000000000004</v>
      </c>
      <c r="D354">
        <v>3.0920000000000001</v>
      </c>
      <c r="E354">
        <v>20.457999999999998</v>
      </c>
      <c r="F354">
        <v>100</v>
      </c>
      <c r="G354">
        <v>71.031999999999996</v>
      </c>
      <c r="H354">
        <v>0.26279999999999998</v>
      </c>
    </row>
    <row r="355" spans="1:8" x14ac:dyDescent="0.2">
      <c r="A355">
        <v>18283.609</v>
      </c>
      <c r="B355">
        <v>-66.037999999999997</v>
      </c>
      <c r="C355">
        <v>-66.034000000000006</v>
      </c>
      <c r="D355">
        <v>3.137</v>
      </c>
      <c r="E355">
        <v>32.244</v>
      </c>
      <c r="F355">
        <v>100</v>
      </c>
      <c r="G355">
        <v>70.911000000000001</v>
      </c>
      <c r="H355">
        <v>0.42569999999999997</v>
      </c>
    </row>
    <row r="356" spans="1:8" x14ac:dyDescent="0.2">
      <c r="A356">
        <v>18285.434000000001</v>
      </c>
      <c r="B356">
        <v>-66.093000000000004</v>
      </c>
      <c r="C356">
        <v>-66.088999999999999</v>
      </c>
      <c r="D356">
        <v>3.008</v>
      </c>
      <c r="E356">
        <v>30.637</v>
      </c>
      <c r="F356">
        <v>100</v>
      </c>
      <c r="G356">
        <v>70.989999999999995</v>
      </c>
      <c r="H356">
        <v>0.4032</v>
      </c>
    </row>
    <row r="357" spans="1:8" x14ac:dyDescent="0.2">
      <c r="A357">
        <v>18287.280999999999</v>
      </c>
      <c r="B357">
        <v>-66.149000000000001</v>
      </c>
      <c r="C357">
        <v>-66.146000000000001</v>
      </c>
      <c r="D357">
        <v>3.0550000000000002</v>
      </c>
      <c r="E357">
        <v>36.424999999999997</v>
      </c>
      <c r="F357">
        <v>100</v>
      </c>
      <c r="G357">
        <v>70.619</v>
      </c>
      <c r="H357">
        <v>0.48600000000000004</v>
      </c>
    </row>
    <row r="358" spans="1:8" x14ac:dyDescent="0.2">
      <c r="A358">
        <v>18289.145</v>
      </c>
      <c r="B358">
        <v>-66.206999999999994</v>
      </c>
      <c r="C358">
        <v>-66.203000000000003</v>
      </c>
      <c r="D358">
        <v>3.0819999999999999</v>
      </c>
      <c r="E358">
        <v>34.052999999999997</v>
      </c>
      <c r="F358">
        <v>100</v>
      </c>
      <c r="G358">
        <v>70.813999999999993</v>
      </c>
      <c r="H358">
        <v>0.45180000000000003</v>
      </c>
    </row>
    <row r="359" spans="1:8" x14ac:dyDescent="0.2">
      <c r="A359">
        <v>18290.971000000001</v>
      </c>
      <c r="B359">
        <v>-66.259</v>
      </c>
      <c r="C359">
        <v>-66.254999999999995</v>
      </c>
      <c r="D359">
        <v>2.8370000000000002</v>
      </c>
      <c r="E359">
        <v>28.321999999999999</v>
      </c>
      <c r="F359">
        <v>100</v>
      </c>
      <c r="G359">
        <v>71.103999999999999</v>
      </c>
      <c r="H359">
        <v>0.37079999999999996</v>
      </c>
    </row>
    <row r="360" spans="1:8" x14ac:dyDescent="0.2">
      <c r="A360">
        <v>18296.153999999999</v>
      </c>
      <c r="B360">
        <v>-66.313999999999993</v>
      </c>
      <c r="C360">
        <v>-66.31</v>
      </c>
      <c r="D360">
        <v>1.0640000000000001</v>
      </c>
      <c r="E360">
        <v>1.0509999999999999</v>
      </c>
      <c r="F360">
        <v>100</v>
      </c>
      <c r="G360">
        <v>72.427000000000007</v>
      </c>
      <c r="H360">
        <v>1.26E-2</v>
      </c>
    </row>
    <row r="361" spans="1:8" x14ac:dyDescent="0.2">
      <c r="A361">
        <v>18297.984</v>
      </c>
      <c r="B361">
        <v>-66.366</v>
      </c>
      <c r="C361">
        <v>-66.361999999999995</v>
      </c>
      <c r="D361">
        <v>2.83</v>
      </c>
      <c r="E361">
        <v>1.002</v>
      </c>
      <c r="F361">
        <v>100</v>
      </c>
      <c r="G361">
        <v>72.292000000000002</v>
      </c>
      <c r="H361">
        <v>1.26E-2</v>
      </c>
    </row>
    <row r="362" spans="1:8" x14ac:dyDescent="0.2">
      <c r="A362">
        <v>18299.824000000001</v>
      </c>
      <c r="B362">
        <v>-66.418999999999997</v>
      </c>
      <c r="C362">
        <v>-66.415000000000006</v>
      </c>
      <c r="D362">
        <v>2.8650000000000002</v>
      </c>
      <c r="E362">
        <v>0.99199999999999999</v>
      </c>
      <c r="F362">
        <v>100</v>
      </c>
      <c r="G362">
        <v>72.370999999999995</v>
      </c>
      <c r="H362">
        <v>1.26E-2</v>
      </c>
    </row>
    <row r="363" spans="1:8" x14ac:dyDescent="0.2">
      <c r="A363">
        <v>18301.684000000001</v>
      </c>
      <c r="B363">
        <v>-66.475999999999999</v>
      </c>
      <c r="C363">
        <v>-66.471999999999994</v>
      </c>
      <c r="D363">
        <v>3.089</v>
      </c>
      <c r="E363">
        <v>5.0229999999999997</v>
      </c>
      <c r="F363">
        <v>100</v>
      </c>
      <c r="G363">
        <v>71.257000000000005</v>
      </c>
      <c r="H363">
        <v>6.3000000000000014E-2</v>
      </c>
    </row>
    <row r="364" spans="1:8" x14ac:dyDescent="0.2">
      <c r="A364">
        <v>18303.532999999999</v>
      </c>
      <c r="B364">
        <v>-66.534000000000006</v>
      </c>
      <c r="C364">
        <v>-66.528999999999996</v>
      </c>
      <c r="D364">
        <v>3.1059999999999999</v>
      </c>
      <c r="E364">
        <v>18.417000000000002</v>
      </c>
      <c r="F364">
        <v>100</v>
      </c>
      <c r="G364">
        <v>71.426000000000002</v>
      </c>
      <c r="H364">
        <v>0.23580000000000001</v>
      </c>
    </row>
    <row r="365" spans="1:8" x14ac:dyDescent="0.2">
      <c r="A365">
        <v>18305.363000000001</v>
      </c>
      <c r="B365">
        <v>-66.587000000000003</v>
      </c>
      <c r="C365">
        <v>-66.582999999999998</v>
      </c>
      <c r="D365">
        <v>2.9329999999999998</v>
      </c>
      <c r="E365">
        <v>41.241999999999997</v>
      </c>
      <c r="F365">
        <v>100</v>
      </c>
      <c r="G365">
        <v>69.781999999999996</v>
      </c>
      <c r="H365">
        <v>0.55710000000000004</v>
      </c>
    </row>
    <row r="366" spans="1:8" x14ac:dyDescent="0.2">
      <c r="A366">
        <v>18307.188999999998</v>
      </c>
      <c r="B366">
        <v>-66.64</v>
      </c>
      <c r="C366">
        <v>-66.635000000000005</v>
      </c>
      <c r="D366">
        <v>2.8650000000000002</v>
      </c>
      <c r="E366">
        <v>48.122</v>
      </c>
      <c r="F366">
        <v>100</v>
      </c>
      <c r="G366">
        <v>69.525000000000006</v>
      </c>
      <c r="H366">
        <v>0.66239999999999999</v>
      </c>
    </row>
    <row r="367" spans="1:8" x14ac:dyDescent="0.2">
      <c r="A367">
        <v>18309.018</v>
      </c>
      <c r="B367">
        <v>-66.694000000000003</v>
      </c>
      <c r="C367">
        <v>-66.688999999999993</v>
      </c>
      <c r="D367">
        <v>2.9420000000000002</v>
      </c>
      <c r="E367">
        <v>155.858</v>
      </c>
      <c r="F367">
        <v>100</v>
      </c>
      <c r="G367">
        <v>59.862000000000002</v>
      </c>
      <c r="H367">
        <v>3.4713000000000003</v>
      </c>
    </row>
    <row r="368" spans="1:8" x14ac:dyDescent="0.2">
      <c r="A368">
        <v>18310.848000000002</v>
      </c>
      <c r="B368">
        <v>-66.748000000000005</v>
      </c>
      <c r="C368">
        <v>-66.744</v>
      </c>
      <c r="D368">
        <v>2.976</v>
      </c>
      <c r="E368">
        <v>184.35499999999999</v>
      </c>
      <c r="F368">
        <v>100</v>
      </c>
      <c r="G368">
        <v>58.892000000000003</v>
      </c>
      <c r="H368">
        <v>5.2083000000000004</v>
      </c>
    </row>
    <row r="369" spans="1:8" x14ac:dyDescent="0.2">
      <c r="A369">
        <v>18312.675999999999</v>
      </c>
      <c r="B369">
        <v>-66.802000000000007</v>
      </c>
      <c r="C369">
        <v>-66.798000000000002</v>
      </c>
      <c r="D369">
        <v>2.956</v>
      </c>
      <c r="E369">
        <v>186.69900000000001</v>
      </c>
      <c r="F369">
        <v>100</v>
      </c>
      <c r="G369">
        <v>58.726999999999997</v>
      </c>
      <c r="H369">
        <v>5.4</v>
      </c>
    </row>
    <row r="370" spans="1:8" x14ac:dyDescent="0.2">
      <c r="A370">
        <v>18314.502</v>
      </c>
      <c r="B370">
        <v>-66.858000000000004</v>
      </c>
      <c r="C370">
        <v>-66.852999999999994</v>
      </c>
      <c r="D370">
        <v>3.0449999999999999</v>
      </c>
      <c r="E370">
        <v>185.46899999999999</v>
      </c>
      <c r="F370">
        <v>100</v>
      </c>
      <c r="G370">
        <v>58.670999999999999</v>
      </c>
      <c r="H370">
        <v>5.2974000000000006</v>
      </c>
    </row>
    <row r="371" spans="1:8" x14ac:dyDescent="0.2">
      <c r="A371">
        <v>18316.328000000001</v>
      </c>
      <c r="B371">
        <v>-66.912000000000006</v>
      </c>
      <c r="C371">
        <v>-66.908000000000001</v>
      </c>
      <c r="D371">
        <v>2.9780000000000002</v>
      </c>
      <c r="E371">
        <v>185.07599999999999</v>
      </c>
      <c r="F371">
        <v>100</v>
      </c>
      <c r="G371">
        <v>58.631</v>
      </c>
      <c r="H371">
        <v>5.2659000000000002</v>
      </c>
    </row>
    <row r="372" spans="1:8" x14ac:dyDescent="0.2">
      <c r="A372">
        <v>18318.157999999999</v>
      </c>
      <c r="B372">
        <v>-66.966999999999999</v>
      </c>
      <c r="C372">
        <v>-66.962000000000003</v>
      </c>
      <c r="D372">
        <v>2.9830000000000001</v>
      </c>
      <c r="E372">
        <v>185.06100000000001</v>
      </c>
      <c r="F372">
        <v>100</v>
      </c>
      <c r="G372">
        <v>58.593000000000004</v>
      </c>
      <c r="H372">
        <v>5.2649999999999997</v>
      </c>
    </row>
    <row r="373" spans="1:8" x14ac:dyDescent="0.2">
      <c r="A373">
        <v>18319.986000000001</v>
      </c>
      <c r="B373">
        <v>-67.024000000000001</v>
      </c>
      <c r="C373">
        <v>-67.019000000000005</v>
      </c>
      <c r="D373">
        <v>3.1150000000000002</v>
      </c>
      <c r="E373">
        <v>185.47</v>
      </c>
      <c r="F373">
        <v>100</v>
      </c>
      <c r="G373">
        <v>58.41</v>
      </c>
      <c r="H373">
        <v>5.2982999999999993</v>
      </c>
    </row>
    <row r="374" spans="1:8" x14ac:dyDescent="0.2">
      <c r="A374">
        <v>18321.813999999998</v>
      </c>
      <c r="B374">
        <v>-67.076999999999998</v>
      </c>
      <c r="C374">
        <v>-67.072000000000003</v>
      </c>
      <c r="D374">
        <v>2.8940000000000001</v>
      </c>
      <c r="E374">
        <v>185.32</v>
      </c>
      <c r="F374">
        <v>100</v>
      </c>
      <c r="G374">
        <v>58.326000000000001</v>
      </c>
      <c r="H374">
        <v>5.2857000000000003</v>
      </c>
    </row>
    <row r="375" spans="1:8" x14ac:dyDescent="0.2">
      <c r="A375">
        <v>18323.646000000001</v>
      </c>
      <c r="B375">
        <v>-67.129000000000005</v>
      </c>
      <c r="C375">
        <v>-67.123999999999995</v>
      </c>
      <c r="D375">
        <v>2.8530000000000002</v>
      </c>
      <c r="E375">
        <v>184.89599999999999</v>
      </c>
      <c r="F375">
        <v>100</v>
      </c>
      <c r="G375">
        <v>58.308</v>
      </c>
      <c r="H375">
        <v>5.2515000000000001</v>
      </c>
    </row>
    <row r="376" spans="1:8" x14ac:dyDescent="0.2">
      <c r="A376">
        <v>18325.474999999999</v>
      </c>
      <c r="B376">
        <v>-67.182000000000002</v>
      </c>
      <c r="C376">
        <v>-67.177000000000007</v>
      </c>
      <c r="D376">
        <v>2.859</v>
      </c>
      <c r="E376">
        <v>185.38800000000001</v>
      </c>
      <c r="F376">
        <v>100</v>
      </c>
      <c r="G376">
        <v>58.274999999999999</v>
      </c>
      <c r="H376">
        <v>5.2911000000000001</v>
      </c>
    </row>
    <row r="377" spans="1:8" x14ac:dyDescent="0.2">
      <c r="A377">
        <v>18327.307000000001</v>
      </c>
      <c r="B377">
        <v>-67.233000000000004</v>
      </c>
      <c r="C377">
        <v>-67.227999999999994</v>
      </c>
      <c r="D377">
        <v>2.7850000000000001</v>
      </c>
      <c r="E377">
        <v>185.39699999999999</v>
      </c>
      <c r="F377">
        <v>100</v>
      </c>
      <c r="G377">
        <v>58.170999999999999</v>
      </c>
      <c r="H377">
        <v>5.2919999999999998</v>
      </c>
    </row>
    <row r="378" spans="1:8" x14ac:dyDescent="0.2">
      <c r="A378">
        <v>18329.440999999999</v>
      </c>
      <c r="B378">
        <v>-67.290000000000006</v>
      </c>
      <c r="C378">
        <v>-67.284999999999997</v>
      </c>
      <c r="D378">
        <v>2.6749999999999998</v>
      </c>
      <c r="E378">
        <v>185.28700000000001</v>
      </c>
      <c r="F378">
        <v>100</v>
      </c>
      <c r="G378">
        <v>58.220999999999997</v>
      </c>
      <c r="H378">
        <v>5.2830000000000004</v>
      </c>
    </row>
    <row r="379" spans="1:8" x14ac:dyDescent="0.2">
      <c r="A379">
        <v>18331.294999999998</v>
      </c>
      <c r="B379">
        <v>-67.341999999999999</v>
      </c>
      <c r="C379">
        <v>-67.337000000000003</v>
      </c>
      <c r="D379">
        <v>2.8149999999999999</v>
      </c>
      <c r="E379">
        <v>184.89</v>
      </c>
      <c r="F379">
        <v>100</v>
      </c>
      <c r="G379">
        <v>58.247</v>
      </c>
      <c r="H379">
        <v>5.2505999999999995</v>
      </c>
    </row>
    <row r="380" spans="1:8" x14ac:dyDescent="0.2">
      <c r="A380">
        <v>18333.474999999999</v>
      </c>
      <c r="B380">
        <v>-67.400000000000006</v>
      </c>
      <c r="C380">
        <v>-67.394999999999996</v>
      </c>
      <c r="D380">
        <v>2.6469999999999998</v>
      </c>
      <c r="E380">
        <v>183.81299999999999</v>
      </c>
      <c r="F380">
        <v>100</v>
      </c>
      <c r="G380">
        <v>58.164999999999999</v>
      </c>
      <c r="H380">
        <v>5.1650999999999998</v>
      </c>
    </row>
    <row r="381" spans="1:8" x14ac:dyDescent="0.2">
      <c r="A381">
        <v>18335.645</v>
      </c>
      <c r="B381">
        <v>-67.454999999999998</v>
      </c>
      <c r="C381">
        <v>-67.448999999999998</v>
      </c>
      <c r="D381">
        <v>2.5219999999999998</v>
      </c>
      <c r="E381">
        <v>183.511</v>
      </c>
      <c r="F381">
        <v>100</v>
      </c>
      <c r="G381">
        <v>58.155000000000001</v>
      </c>
      <c r="H381">
        <v>5.1417000000000002</v>
      </c>
    </row>
    <row r="382" spans="1:8" x14ac:dyDescent="0.2">
      <c r="A382">
        <v>18337.506000000001</v>
      </c>
      <c r="B382">
        <v>-67.504999999999995</v>
      </c>
      <c r="C382">
        <v>-67.5</v>
      </c>
      <c r="D382">
        <v>2.718</v>
      </c>
      <c r="E382">
        <v>45.640999999999998</v>
      </c>
      <c r="F382">
        <v>100</v>
      </c>
      <c r="G382">
        <v>71.194999999999993</v>
      </c>
      <c r="H382">
        <v>0.62369999999999992</v>
      </c>
    </row>
    <row r="383" spans="1:8" x14ac:dyDescent="0.2">
      <c r="A383">
        <v>18376.528999999999</v>
      </c>
      <c r="B383">
        <v>-67.557000000000002</v>
      </c>
      <c r="C383">
        <v>-67.548000000000002</v>
      </c>
      <c r="D383">
        <v>0</v>
      </c>
      <c r="E383">
        <v>10.288</v>
      </c>
      <c r="F383">
        <v>100</v>
      </c>
      <c r="G383">
        <v>71.400999999999996</v>
      </c>
      <c r="H383">
        <v>0.12959999999999999</v>
      </c>
    </row>
    <row r="384" spans="1:8" x14ac:dyDescent="0.2">
      <c r="A384">
        <v>18378.971000000001</v>
      </c>
      <c r="B384">
        <v>-67.611999999999995</v>
      </c>
      <c r="C384">
        <v>-67.594999999999999</v>
      </c>
      <c r="D384">
        <v>1.925</v>
      </c>
      <c r="E384">
        <v>7.9340000000000002</v>
      </c>
      <c r="F384">
        <v>100</v>
      </c>
      <c r="G384">
        <v>71.460999999999999</v>
      </c>
      <c r="H384">
        <v>9.9900000000000003E-2</v>
      </c>
    </row>
    <row r="385" spans="1:8" x14ac:dyDescent="0.2">
      <c r="A385">
        <v>18381.416000000001</v>
      </c>
      <c r="B385">
        <v>-67.668999999999997</v>
      </c>
      <c r="C385">
        <v>-67.643000000000001</v>
      </c>
      <c r="D385">
        <v>1.9730000000000001</v>
      </c>
      <c r="E385">
        <v>6.665</v>
      </c>
      <c r="F385">
        <v>100</v>
      </c>
      <c r="G385">
        <v>71.674000000000007</v>
      </c>
      <c r="H385">
        <v>8.3699999999999997E-2</v>
      </c>
    </row>
    <row r="386" spans="1:8" x14ac:dyDescent="0.2">
      <c r="A386">
        <v>18383.896000000001</v>
      </c>
      <c r="B386">
        <v>-67.724000000000004</v>
      </c>
      <c r="C386">
        <v>-67.69</v>
      </c>
      <c r="D386">
        <v>1.8660000000000001</v>
      </c>
      <c r="E386">
        <v>11.721</v>
      </c>
      <c r="F386">
        <v>100</v>
      </c>
      <c r="G386">
        <v>71.421999999999997</v>
      </c>
      <c r="H386">
        <v>0.14850000000000002</v>
      </c>
    </row>
    <row r="387" spans="1:8" x14ac:dyDescent="0.2">
      <c r="A387">
        <v>18386.063999999998</v>
      </c>
      <c r="B387">
        <v>-67.774000000000001</v>
      </c>
      <c r="C387">
        <v>-67.731999999999999</v>
      </c>
      <c r="D387">
        <v>1.97</v>
      </c>
      <c r="E387">
        <v>15.878</v>
      </c>
      <c r="F387">
        <v>100</v>
      </c>
      <c r="G387">
        <v>71.031000000000006</v>
      </c>
      <c r="H387">
        <v>0.20250000000000001</v>
      </c>
    </row>
    <row r="388" spans="1:8" x14ac:dyDescent="0.2">
      <c r="A388">
        <v>18388.197</v>
      </c>
      <c r="B388">
        <v>-67.825999999999993</v>
      </c>
      <c r="C388">
        <v>-67.775999999999996</v>
      </c>
      <c r="D388">
        <v>2.0449999999999999</v>
      </c>
      <c r="E388">
        <v>14.263999999999999</v>
      </c>
      <c r="F388">
        <v>100</v>
      </c>
      <c r="G388">
        <v>71.424000000000007</v>
      </c>
      <c r="H388">
        <v>0.18090000000000001</v>
      </c>
    </row>
    <row r="389" spans="1:8" x14ac:dyDescent="0.2">
      <c r="A389">
        <v>18390.331999999999</v>
      </c>
      <c r="B389">
        <v>-67.876999999999995</v>
      </c>
      <c r="C389">
        <v>-67.819000000000003</v>
      </c>
      <c r="D389">
        <v>2.02</v>
      </c>
      <c r="E389">
        <v>14.2</v>
      </c>
      <c r="F389">
        <v>100</v>
      </c>
      <c r="G389">
        <v>71.561999999999998</v>
      </c>
      <c r="H389">
        <v>0.18000000000000002</v>
      </c>
    </row>
    <row r="390" spans="1:8" x14ac:dyDescent="0.2">
      <c r="A390">
        <v>18392.77</v>
      </c>
      <c r="B390">
        <v>-67.932000000000002</v>
      </c>
      <c r="C390">
        <v>-67.866</v>
      </c>
      <c r="D390">
        <v>1.931</v>
      </c>
      <c r="E390">
        <v>7.452</v>
      </c>
      <c r="F390">
        <v>100</v>
      </c>
      <c r="G390">
        <v>71.622</v>
      </c>
      <c r="H390">
        <v>9.3600000000000003E-2</v>
      </c>
    </row>
    <row r="391" spans="1:8" x14ac:dyDescent="0.2">
      <c r="A391">
        <v>18395.535</v>
      </c>
      <c r="B391">
        <v>-67.986999999999995</v>
      </c>
      <c r="C391">
        <v>-67.912999999999997</v>
      </c>
      <c r="D391">
        <v>1.675</v>
      </c>
      <c r="E391">
        <v>15.911</v>
      </c>
      <c r="F391">
        <v>100</v>
      </c>
      <c r="G391">
        <v>71.212000000000003</v>
      </c>
      <c r="H391">
        <v>0.20250000000000001</v>
      </c>
    </row>
    <row r="392" spans="1:8" x14ac:dyDescent="0.2">
      <c r="A392">
        <v>18399.803</v>
      </c>
      <c r="B392">
        <v>-68.040000000000006</v>
      </c>
      <c r="C392">
        <v>-67.956999999999994</v>
      </c>
      <c r="D392">
        <v>1.052</v>
      </c>
      <c r="E392">
        <v>11.435</v>
      </c>
      <c r="F392">
        <v>100</v>
      </c>
      <c r="G392">
        <v>71.459000000000003</v>
      </c>
      <c r="H392">
        <v>0.14400000000000002</v>
      </c>
    </row>
    <row r="393" spans="1:8" x14ac:dyDescent="0.2">
      <c r="A393">
        <v>18402.851999999999</v>
      </c>
      <c r="B393">
        <v>-68.09</v>
      </c>
      <c r="C393">
        <v>-68</v>
      </c>
      <c r="D393">
        <v>1.395</v>
      </c>
      <c r="E393">
        <v>14.46</v>
      </c>
      <c r="F393">
        <v>100</v>
      </c>
      <c r="G393">
        <v>71.33</v>
      </c>
      <c r="H393">
        <v>0.18359999999999999</v>
      </c>
    </row>
    <row r="394" spans="1:8" x14ac:dyDescent="0.2">
      <c r="A394">
        <v>6056.7719999999999</v>
      </c>
      <c r="B394">
        <v>-68.031000000000006</v>
      </c>
      <c r="C394">
        <v>-68.040000000000006</v>
      </c>
      <c r="D394">
        <v>1.9450000000000001</v>
      </c>
      <c r="E394">
        <v>152.273</v>
      </c>
      <c r="F394">
        <v>120</v>
      </c>
      <c r="G394">
        <v>59.188000000000002</v>
      </c>
      <c r="H394">
        <v>3.9203999999999999</v>
      </c>
    </row>
    <row r="395" spans="1:8" x14ac:dyDescent="0.2">
      <c r="A395">
        <v>6059.27</v>
      </c>
      <c r="B395">
        <v>-68.082999999999998</v>
      </c>
      <c r="C395">
        <v>-68.093000000000004</v>
      </c>
      <c r="D395">
        <v>2.1</v>
      </c>
      <c r="E395">
        <v>153.66399999999999</v>
      </c>
      <c r="F395">
        <v>120</v>
      </c>
      <c r="G395">
        <v>59.454999999999998</v>
      </c>
      <c r="H395">
        <v>4.0104000000000006</v>
      </c>
    </row>
    <row r="396" spans="1:8" x14ac:dyDescent="0.2">
      <c r="A396">
        <v>6061.4549999999999</v>
      </c>
      <c r="B396">
        <v>-68.135000000000005</v>
      </c>
      <c r="C396">
        <v>-68.144999999999996</v>
      </c>
      <c r="D396">
        <v>2.3879999999999999</v>
      </c>
      <c r="E396">
        <v>153.73099999999999</v>
      </c>
      <c r="F396">
        <v>120</v>
      </c>
      <c r="G396">
        <v>59.353999999999999</v>
      </c>
      <c r="H396">
        <v>4.0149000000000008</v>
      </c>
    </row>
    <row r="397" spans="1:8" x14ac:dyDescent="0.2">
      <c r="A397">
        <v>6063.6139999999996</v>
      </c>
      <c r="B397">
        <v>-68.185000000000002</v>
      </c>
      <c r="C397">
        <v>-68.194999999999993</v>
      </c>
      <c r="D397">
        <v>2.3380000000000001</v>
      </c>
      <c r="E397">
        <v>153.274</v>
      </c>
      <c r="F397">
        <v>120</v>
      </c>
      <c r="G397">
        <v>59.366</v>
      </c>
      <c r="H397">
        <v>3.9851999999999999</v>
      </c>
    </row>
    <row r="398" spans="1:8" x14ac:dyDescent="0.2">
      <c r="A398">
        <v>6065.799</v>
      </c>
      <c r="B398">
        <v>-68.234999999999999</v>
      </c>
      <c r="C398">
        <v>-68.245999999999995</v>
      </c>
      <c r="D398">
        <v>2.3279999999999998</v>
      </c>
      <c r="E398">
        <v>152.28700000000001</v>
      </c>
      <c r="F398">
        <v>120</v>
      </c>
      <c r="G398">
        <v>59.335999999999999</v>
      </c>
      <c r="H398">
        <v>3.9213000000000005</v>
      </c>
    </row>
    <row r="399" spans="1:8" x14ac:dyDescent="0.2">
      <c r="A399">
        <v>6067.991</v>
      </c>
      <c r="B399">
        <v>-68.287999999999997</v>
      </c>
      <c r="C399">
        <v>-68.3</v>
      </c>
      <c r="D399">
        <v>2.448</v>
      </c>
      <c r="E399">
        <v>149.88399999999999</v>
      </c>
      <c r="F399">
        <v>120</v>
      </c>
      <c r="G399">
        <v>60.052</v>
      </c>
      <c r="H399">
        <v>3.7719</v>
      </c>
    </row>
    <row r="400" spans="1:8" x14ac:dyDescent="0.2">
      <c r="A400">
        <v>6070.4650000000001</v>
      </c>
      <c r="B400">
        <v>-68.344999999999999</v>
      </c>
      <c r="C400">
        <v>-68.358000000000004</v>
      </c>
      <c r="D400">
        <v>2.3330000000000002</v>
      </c>
      <c r="E400">
        <v>115.33799999999999</v>
      </c>
      <c r="F400">
        <v>120</v>
      </c>
      <c r="G400">
        <v>62.854999999999997</v>
      </c>
      <c r="H400">
        <v>2.2256999999999998</v>
      </c>
    </row>
    <row r="401" spans="1:8" x14ac:dyDescent="0.2">
      <c r="A401">
        <v>6072.6149999999998</v>
      </c>
      <c r="B401">
        <v>-68.397999999999996</v>
      </c>
      <c r="C401">
        <v>-68.411000000000001</v>
      </c>
      <c r="D401">
        <v>2.488</v>
      </c>
      <c r="E401">
        <v>74.096999999999994</v>
      </c>
      <c r="F401">
        <v>120</v>
      </c>
      <c r="G401">
        <v>65.676000000000002</v>
      </c>
      <c r="H401">
        <v>1.1547000000000001</v>
      </c>
    </row>
    <row r="402" spans="1:8" x14ac:dyDescent="0.2">
      <c r="A402">
        <v>6074.799</v>
      </c>
      <c r="B402">
        <v>-68.453000000000003</v>
      </c>
      <c r="C402">
        <v>-68.465999999999994</v>
      </c>
      <c r="D402">
        <v>2.5249999999999999</v>
      </c>
      <c r="E402">
        <v>108.008</v>
      </c>
      <c r="F402">
        <v>120</v>
      </c>
      <c r="G402">
        <v>65.382000000000005</v>
      </c>
      <c r="H402">
        <v>1.9934999999999998</v>
      </c>
    </row>
    <row r="403" spans="1:8" x14ac:dyDescent="0.2">
      <c r="A403">
        <v>6077.2460000000001</v>
      </c>
      <c r="B403">
        <v>-68.510000000000005</v>
      </c>
      <c r="C403">
        <v>-68.522999999999996</v>
      </c>
      <c r="D403">
        <v>2.327</v>
      </c>
      <c r="E403">
        <v>9.9619999999999997</v>
      </c>
      <c r="F403">
        <v>120</v>
      </c>
      <c r="G403">
        <v>69.956000000000003</v>
      </c>
      <c r="H403">
        <v>0.12600000000000003</v>
      </c>
    </row>
    <row r="404" spans="1:8" x14ac:dyDescent="0.2">
      <c r="A404">
        <v>6079.7449999999999</v>
      </c>
      <c r="B404">
        <v>-68.566999999999993</v>
      </c>
      <c r="C404">
        <v>-68.581000000000003</v>
      </c>
      <c r="D404">
        <v>2.3039999999999998</v>
      </c>
      <c r="E404">
        <v>1.2230000000000001</v>
      </c>
      <c r="F404">
        <v>120</v>
      </c>
      <c r="G404">
        <v>69.638999999999996</v>
      </c>
      <c r="H404">
        <v>1.5300000000000001E-2</v>
      </c>
    </row>
    <row r="405" spans="1:8" x14ac:dyDescent="0.2">
      <c r="A405">
        <v>6082.2439999999997</v>
      </c>
      <c r="B405">
        <v>-68.622</v>
      </c>
      <c r="C405">
        <v>-68.637</v>
      </c>
      <c r="D405">
        <v>2.2269999999999999</v>
      </c>
      <c r="E405">
        <v>0.85299999999999998</v>
      </c>
      <c r="F405">
        <v>120</v>
      </c>
      <c r="G405">
        <v>71.093999999999994</v>
      </c>
      <c r="H405">
        <v>1.0800000000000001E-2</v>
      </c>
    </row>
    <row r="406" spans="1:8" x14ac:dyDescent="0.2">
      <c r="A406">
        <v>6084.7349999999997</v>
      </c>
      <c r="B406">
        <v>-68.676000000000002</v>
      </c>
      <c r="C406">
        <v>-68.691999999999993</v>
      </c>
      <c r="D406">
        <v>2.2120000000000002</v>
      </c>
      <c r="E406">
        <v>0.80700000000000005</v>
      </c>
      <c r="F406">
        <v>120</v>
      </c>
      <c r="G406">
        <v>69.366</v>
      </c>
      <c r="H406">
        <v>9.8999999999999991E-3</v>
      </c>
    </row>
    <row r="407" spans="1:8" x14ac:dyDescent="0.2">
      <c r="A407">
        <v>6087.2380000000003</v>
      </c>
      <c r="B407">
        <v>-68.733000000000004</v>
      </c>
      <c r="C407">
        <v>-68.748000000000005</v>
      </c>
      <c r="D407">
        <v>2.2669999999999999</v>
      </c>
      <c r="E407">
        <v>4.47</v>
      </c>
      <c r="F407">
        <v>120</v>
      </c>
      <c r="G407">
        <v>69.292000000000002</v>
      </c>
      <c r="H407">
        <v>5.5800000000000002E-2</v>
      </c>
    </row>
    <row r="408" spans="1:8" x14ac:dyDescent="0.2">
      <c r="A408">
        <v>6089.7240000000002</v>
      </c>
      <c r="B408">
        <v>-68.790000000000006</v>
      </c>
      <c r="C408">
        <v>-68.805999999999997</v>
      </c>
      <c r="D408">
        <v>2.3220000000000001</v>
      </c>
      <c r="E408">
        <v>11.051</v>
      </c>
      <c r="F408">
        <v>120</v>
      </c>
      <c r="G408">
        <v>69.477000000000004</v>
      </c>
      <c r="H408">
        <v>0.1404</v>
      </c>
    </row>
    <row r="409" spans="1:8" x14ac:dyDescent="0.2">
      <c r="A409">
        <v>6091.8990000000003</v>
      </c>
      <c r="B409">
        <v>-68.840999999999994</v>
      </c>
      <c r="C409">
        <v>-68.858000000000004</v>
      </c>
      <c r="D409">
        <v>2.3650000000000002</v>
      </c>
      <c r="E409">
        <v>10.016999999999999</v>
      </c>
      <c r="F409">
        <v>120</v>
      </c>
      <c r="G409">
        <v>70.501999999999995</v>
      </c>
      <c r="H409">
        <v>0.12689999999999999</v>
      </c>
    </row>
    <row r="410" spans="1:8" x14ac:dyDescent="0.2">
      <c r="A410">
        <v>6094.0810000000001</v>
      </c>
      <c r="B410">
        <v>-68.894000000000005</v>
      </c>
      <c r="C410">
        <v>-68.911000000000001</v>
      </c>
      <c r="D410">
        <v>2.4580000000000002</v>
      </c>
      <c r="E410">
        <v>7.2080000000000002</v>
      </c>
      <c r="F410">
        <v>120</v>
      </c>
      <c r="G410">
        <v>70.361000000000004</v>
      </c>
      <c r="H410">
        <v>9.0900000000000009E-2</v>
      </c>
    </row>
    <row r="411" spans="1:8" x14ac:dyDescent="0.2">
      <c r="A411">
        <v>6096.2690000000002</v>
      </c>
      <c r="B411">
        <v>-68.947000000000003</v>
      </c>
      <c r="C411">
        <v>-68.965000000000003</v>
      </c>
      <c r="D411">
        <v>2.4580000000000002</v>
      </c>
      <c r="E411">
        <v>5.7149999999999999</v>
      </c>
      <c r="F411">
        <v>120</v>
      </c>
      <c r="G411">
        <v>70.879000000000005</v>
      </c>
      <c r="H411">
        <v>7.2000000000000008E-2</v>
      </c>
    </row>
    <row r="412" spans="1:8" x14ac:dyDescent="0.2">
      <c r="A412">
        <v>6098.4610000000002</v>
      </c>
      <c r="B412">
        <v>-69</v>
      </c>
      <c r="C412">
        <v>-69.018000000000001</v>
      </c>
      <c r="D412">
        <v>2.4079999999999999</v>
      </c>
      <c r="E412">
        <v>3.8759999999999999</v>
      </c>
      <c r="F412">
        <v>120</v>
      </c>
      <c r="G412">
        <v>70.369</v>
      </c>
      <c r="H412">
        <v>4.8599999999999997E-2</v>
      </c>
    </row>
    <row r="413" spans="1:8" x14ac:dyDescent="0.2">
      <c r="A413">
        <v>6100.65</v>
      </c>
      <c r="B413">
        <v>-69.052000000000007</v>
      </c>
      <c r="C413">
        <v>-69.070999999999998</v>
      </c>
      <c r="D413">
        <v>2.419</v>
      </c>
      <c r="E413">
        <v>0.93500000000000005</v>
      </c>
      <c r="F413">
        <v>120</v>
      </c>
      <c r="G413">
        <v>71.596999999999994</v>
      </c>
      <c r="H413">
        <v>1.17E-2</v>
      </c>
    </row>
    <row r="414" spans="1:8" x14ac:dyDescent="0.2">
      <c r="A414">
        <v>6102.8310000000001</v>
      </c>
      <c r="B414">
        <v>-69.103999999999999</v>
      </c>
      <c r="C414">
        <v>-69.123000000000005</v>
      </c>
      <c r="D414">
        <v>2.411</v>
      </c>
      <c r="E414">
        <v>0.77300000000000002</v>
      </c>
      <c r="F414">
        <v>120</v>
      </c>
      <c r="G414">
        <v>71.406999999999996</v>
      </c>
      <c r="H414">
        <v>9.8999999999999991E-3</v>
      </c>
    </row>
    <row r="415" spans="1:8" x14ac:dyDescent="0.2">
      <c r="A415">
        <v>6105.009</v>
      </c>
      <c r="B415">
        <v>-69.156999999999996</v>
      </c>
      <c r="C415">
        <v>-69.176000000000002</v>
      </c>
      <c r="D415">
        <v>2.4319999999999999</v>
      </c>
      <c r="E415">
        <v>1.3149999999999999</v>
      </c>
      <c r="F415">
        <v>120</v>
      </c>
      <c r="G415">
        <v>71.772000000000006</v>
      </c>
      <c r="H415">
        <v>1.6199999999999999E-2</v>
      </c>
    </row>
    <row r="416" spans="1:8" x14ac:dyDescent="0.2">
      <c r="A416">
        <v>6107.4430000000002</v>
      </c>
      <c r="B416">
        <v>-69.212999999999994</v>
      </c>
      <c r="C416">
        <v>-69.233999999999995</v>
      </c>
      <c r="D416">
        <v>2.355</v>
      </c>
      <c r="E416">
        <v>3.0289999999999999</v>
      </c>
      <c r="F416">
        <v>120</v>
      </c>
      <c r="G416">
        <v>71.655000000000001</v>
      </c>
      <c r="H416">
        <v>3.78E-2</v>
      </c>
    </row>
    <row r="417" spans="1:8" x14ac:dyDescent="0.2">
      <c r="A417">
        <v>6109.875</v>
      </c>
      <c r="B417">
        <v>-69.269000000000005</v>
      </c>
      <c r="C417">
        <v>-69.290000000000006</v>
      </c>
      <c r="D417">
        <v>2.3090000000000002</v>
      </c>
      <c r="E417">
        <v>2.7639999999999998</v>
      </c>
      <c r="F417">
        <v>120</v>
      </c>
      <c r="G417">
        <v>72.054000000000002</v>
      </c>
      <c r="H417">
        <v>3.4200000000000001E-2</v>
      </c>
    </row>
    <row r="418" spans="1:8" x14ac:dyDescent="0.2">
      <c r="A418">
        <v>6112.35</v>
      </c>
      <c r="B418">
        <v>-69.320999999999998</v>
      </c>
      <c r="C418">
        <v>-69.341999999999999</v>
      </c>
      <c r="D418">
        <v>2.1309999999999998</v>
      </c>
      <c r="E418">
        <v>3.5569999999999999</v>
      </c>
      <c r="F418">
        <v>120</v>
      </c>
      <c r="G418">
        <v>71.834999999999994</v>
      </c>
      <c r="H418">
        <v>4.41E-2</v>
      </c>
    </row>
    <row r="419" spans="1:8" x14ac:dyDescent="0.2">
      <c r="A419">
        <v>6114.8459999999995</v>
      </c>
      <c r="B419">
        <v>-69.376000000000005</v>
      </c>
      <c r="C419">
        <v>-69.397000000000006</v>
      </c>
      <c r="D419">
        <v>2.194</v>
      </c>
      <c r="E419">
        <v>4.242</v>
      </c>
      <c r="F419">
        <v>120</v>
      </c>
      <c r="G419">
        <v>71.811999999999998</v>
      </c>
      <c r="H419">
        <v>5.3100000000000001E-2</v>
      </c>
    </row>
    <row r="420" spans="1:8" x14ac:dyDescent="0.2">
      <c r="A420">
        <v>6117.6189999999997</v>
      </c>
      <c r="B420">
        <v>-69.430999999999997</v>
      </c>
      <c r="C420">
        <v>-69.453000000000003</v>
      </c>
      <c r="D420">
        <v>2.0059999999999998</v>
      </c>
      <c r="E420">
        <v>5.9809999999999999</v>
      </c>
      <c r="F420">
        <v>120</v>
      </c>
      <c r="G420">
        <v>70.049000000000007</v>
      </c>
      <c r="H420">
        <v>7.4700000000000003E-2</v>
      </c>
    </row>
    <row r="421" spans="1:8" x14ac:dyDescent="0.2">
      <c r="A421">
        <v>6120.4269999999997</v>
      </c>
      <c r="B421">
        <v>-69.481999999999999</v>
      </c>
      <c r="C421">
        <v>-69.504000000000005</v>
      </c>
      <c r="D421">
        <v>1.831</v>
      </c>
      <c r="E421">
        <v>16.161999999999999</v>
      </c>
      <c r="F421">
        <v>120</v>
      </c>
      <c r="G421">
        <v>70.677000000000007</v>
      </c>
      <c r="H421">
        <v>0.2079</v>
      </c>
    </row>
    <row r="422" spans="1:8" x14ac:dyDescent="0.2">
      <c r="A422">
        <v>6123.2370000000001</v>
      </c>
      <c r="B422">
        <v>-69.533000000000001</v>
      </c>
      <c r="C422">
        <v>-69.555999999999997</v>
      </c>
      <c r="D422">
        <v>1.833</v>
      </c>
      <c r="E422">
        <v>19.794</v>
      </c>
      <c r="F422">
        <v>120</v>
      </c>
      <c r="G422">
        <v>71.411000000000001</v>
      </c>
      <c r="H422">
        <v>0.25739999999999996</v>
      </c>
    </row>
    <row r="423" spans="1:8" x14ac:dyDescent="0.2">
      <c r="A423">
        <v>6126.3609999999999</v>
      </c>
      <c r="B423">
        <v>-69.587000000000003</v>
      </c>
      <c r="C423">
        <v>-69.611000000000004</v>
      </c>
      <c r="D423">
        <v>1.7669999999999999</v>
      </c>
      <c r="E423">
        <v>19.911000000000001</v>
      </c>
      <c r="F423">
        <v>120</v>
      </c>
      <c r="G423">
        <v>71.557000000000002</v>
      </c>
      <c r="H423">
        <v>0.25829999999999997</v>
      </c>
    </row>
    <row r="424" spans="1:8" x14ac:dyDescent="0.2">
      <c r="A424">
        <v>6129.4880000000003</v>
      </c>
      <c r="B424">
        <v>-69.638000000000005</v>
      </c>
      <c r="C424">
        <v>-69.662000000000006</v>
      </c>
      <c r="D424">
        <v>1.621</v>
      </c>
      <c r="E424">
        <v>34.369999999999997</v>
      </c>
      <c r="F424">
        <v>120</v>
      </c>
      <c r="G424">
        <v>69.257999999999996</v>
      </c>
      <c r="H424">
        <v>0.46440000000000003</v>
      </c>
    </row>
    <row r="425" spans="1:8" x14ac:dyDescent="0.2">
      <c r="A425">
        <v>6132.61</v>
      </c>
      <c r="B425">
        <v>-69.692999999999998</v>
      </c>
      <c r="C425">
        <v>-69.716999999999999</v>
      </c>
      <c r="D425">
        <v>1.774</v>
      </c>
      <c r="E425">
        <v>33.54</v>
      </c>
      <c r="F425">
        <v>120</v>
      </c>
      <c r="G425">
        <v>70.867999999999995</v>
      </c>
      <c r="H425">
        <v>0.45269999999999999</v>
      </c>
    </row>
    <row r="426" spans="1:8" x14ac:dyDescent="0.2">
      <c r="A426">
        <v>6135.7370000000001</v>
      </c>
      <c r="B426">
        <v>-69.745000000000005</v>
      </c>
      <c r="C426">
        <v>-69.77</v>
      </c>
      <c r="D426">
        <v>1.7030000000000001</v>
      </c>
      <c r="E426">
        <v>33.045000000000002</v>
      </c>
      <c r="F426">
        <v>120</v>
      </c>
      <c r="G426">
        <v>70.623000000000005</v>
      </c>
      <c r="H426">
        <v>0.44550000000000001</v>
      </c>
    </row>
    <row r="427" spans="1:8" x14ac:dyDescent="0.2">
      <c r="A427">
        <v>6138.8620000000001</v>
      </c>
      <c r="B427">
        <v>-69.796000000000006</v>
      </c>
      <c r="C427">
        <v>-69.820999999999998</v>
      </c>
      <c r="D427">
        <v>1.637</v>
      </c>
      <c r="E427">
        <v>34.866</v>
      </c>
      <c r="F427">
        <v>120</v>
      </c>
      <c r="G427">
        <v>70.884</v>
      </c>
      <c r="H427">
        <v>0.47250000000000003</v>
      </c>
    </row>
    <row r="428" spans="1:8" x14ac:dyDescent="0.2">
      <c r="A428">
        <v>6141.991</v>
      </c>
      <c r="B428">
        <v>-69.850999999999999</v>
      </c>
      <c r="C428">
        <v>-69.876999999999995</v>
      </c>
      <c r="D428">
        <v>1.7709999999999999</v>
      </c>
      <c r="E428">
        <v>35.627000000000002</v>
      </c>
      <c r="F428">
        <v>120</v>
      </c>
      <c r="G428">
        <v>70.177999999999997</v>
      </c>
      <c r="H428">
        <v>0.48330000000000006</v>
      </c>
    </row>
    <row r="429" spans="1:8" x14ac:dyDescent="0.2">
      <c r="A429">
        <v>6144.808</v>
      </c>
      <c r="B429">
        <v>-69.903000000000006</v>
      </c>
      <c r="C429">
        <v>-69.930000000000007</v>
      </c>
      <c r="D429">
        <v>1.8740000000000001</v>
      </c>
      <c r="E429">
        <v>39.603000000000002</v>
      </c>
      <c r="F429">
        <v>120</v>
      </c>
      <c r="G429">
        <v>70.248000000000005</v>
      </c>
      <c r="H429">
        <v>0.54449999999999998</v>
      </c>
    </row>
    <row r="430" spans="1:8" x14ac:dyDescent="0.2">
      <c r="A430">
        <v>6147.6239999999998</v>
      </c>
      <c r="B430">
        <v>-69.956000000000003</v>
      </c>
      <c r="C430">
        <v>-69.981999999999999</v>
      </c>
      <c r="D430">
        <v>1.8740000000000001</v>
      </c>
      <c r="E430">
        <v>34.396000000000001</v>
      </c>
      <c r="F430">
        <v>120</v>
      </c>
      <c r="G430">
        <v>69.852000000000004</v>
      </c>
      <c r="H430">
        <v>0.46530000000000005</v>
      </c>
    </row>
    <row r="431" spans="1:8" x14ac:dyDescent="0.2">
      <c r="A431">
        <v>6150.134</v>
      </c>
      <c r="B431">
        <v>-70.007999999999996</v>
      </c>
      <c r="C431">
        <v>-70.034999999999997</v>
      </c>
      <c r="D431">
        <v>2.1019999999999999</v>
      </c>
      <c r="E431">
        <v>31.06</v>
      </c>
      <c r="F431">
        <v>120</v>
      </c>
      <c r="G431">
        <v>70.713999999999999</v>
      </c>
      <c r="H431">
        <v>0.4158</v>
      </c>
    </row>
    <row r="432" spans="1:8" x14ac:dyDescent="0.2">
      <c r="A432">
        <v>6152.6369999999997</v>
      </c>
      <c r="B432">
        <v>-70.061000000000007</v>
      </c>
      <c r="C432">
        <v>-70.088999999999999</v>
      </c>
      <c r="D432">
        <v>2.14</v>
      </c>
      <c r="E432">
        <v>29.123000000000001</v>
      </c>
      <c r="F432">
        <v>120</v>
      </c>
      <c r="G432">
        <v>70.906999999999996</v>
      </c>
      <c r="H432">
        <v>0.38790000000000002</v>
      </c>
    </row>
    <row r="433" spans="1:8" x14ac:dyDescent="0.2">
      <c r="A433">
        <v>6155.134</v>
      </c>
      <c r="B433">
        <v>-70.114000000000004</v>
      </c>
      <c r="C433">
        <v>-70.141999999999996</v>
      </c>
      <c r="D433">
        <v>2.15</v>
      </c>
      <c r="E433">
        <v>148.208</v>
      </c>
      <c r="F433">
        <v>120</v>
      </c>
      <c r="G433">
        <v>59.631999999999998</v>
      </c>
      <c r="H433">
        <v>3.6720000000000002</v>
      </c>
    </row>
    <row r="434" spans="1:8" x14ac:dyDescent="0.2">
      <c r="A434">
        <v>6157.6350000000002</v>
      </c>
      <c r="B434">
        <v>-70.168000000000006</v>
      </c>
      <c r="C434">
        <v>-70.197000000000003</v>
      </c>
      <c r="D434">
        <v>2.1619999999999999</v>
      </c>
      <c r="E434">
        <v>166.86699999999999</v>
      </c>
      <c r="F434">
        <v>120</v>
      </c>
      <c r="G434">
        <v>59.76</v>
      </c>
      <c r="H434">
        <v>5.0255999999999998</v>
      </c>
    </row>
    <row r="435" spans="1:8" x14ac:dyDescent="0.2">
      <c r="A435">
        <v>6160.13</v>
      </c>
      <c r="B435">
        <v>-70.22</v>
      </c>
      <c r="C435">
        <v>-70.25</v>
      </c>
      <c r="D435">
        <v>2.1309999999999998</v>
      </c>
      <c r="E435">
        <v>165.03100000000001</v>
      </c>
      <c r="F435">
        <v>120</v>
      </c>
      <c r="G435">
        <v>59.662999999999997</v>
      </c>
      <c r="H435">
        <v>4.8645000000000005</v>
      </c>
    </row>
    <row r="436" spans="1:8" x14ac:dyDescent="0.2">
      <c r="A436">
        <v>6162.6310000000003</v>
      </c>
      <c r="B436">
        <v>-70.272999999999996</v>
      </c>
      <c r="C436">
        <v>-70.302000000000007</v>
      </c>
      <c r="D436">
        <v>2.109</v>
      </c>
      <c r="E436">
        <v>164.221</v>
      </c>
      <c r="F436">
        <v>120</v>
      </c>
      <c r="G436">
        <v>59.344999999999999</v>
      </c>
      <c r="H436">
        <v>4.7952000000000004</v>
      </c>
    </row>
    <row r="437" spans="1:8" x14ac:dyDescent="0.2">
      <c r="A437">
        <v>6165.1289999999999</v>
      </c>
      <c r="B437">
        <v>-70.323999999999998</v>
      </c>
      <c r="C437">
        <v>-70.353999999999999</v>
      </c>
      <c r="D437">
        <v>2.0819999999999999</v>
      </c>
      <c r="E437">
        <v>164.49199999999999</v>
      </c>
      <c r="F437">
        <v>120</v>
      </c>
      <c r="G437">
        <v>59.438000000000002</v>
      </c>
      <c r="H437">
        <v>4.8177000000000003</v>
      </c>
    </row>
    <row r="438" spans="1:8" x14ac:dyDescent="0.2">
      <c r="A438">
        <v>6167.89</v>
      </c>
      <c r="B438">
        <v>-70.38</v>
      </c>
      <c r="C438">
        <v>-70.411000000000001</v>
      </c>
      <c r="D438">
        <v>2.0390000000000001</v>
      </c>
      <c r="E438">
        <v>165.33199999999999</v>
      </c>
      <c r="F438">
        <v>120</v>
      </c>
      <c r="G438">
        <v>59.2</v>
      </c>
      <c r="H438">
        <v>4.8897000000000004</v>
      </c>
    </row>
    <row r="439" spans="1:8" x14ac:dyDescent="0.2">
      <c r="A439">
        <v>6170.6949999999997</v>
      </c>
      <c r="B439">
        <v>-70.436000000000007</v>
      </c>
      <c r="C439">
        <v>-70.466999999999999</v>
      </c>
      <c r="D439">
        <v>2.0009999999999999</v>
      </c>
      <c r="E439">
        <v>164.166</v>
      </c>
      <c r="F439">
        <v>120</v>
      </c>
      <c r="G439">
        <v>59.017000000000003</v>
      </c>
      <c r="H439">
        <v>4.7907000000000002</v>
      </c>
    </row>
    <row r="440" spans="1:8" x14ac:dyDescent="0.2">
      <c r="A440">
        <v>6173.509</v>
      </c>
      <c r="B440">
        <v>-70.489999999999995</v>
      </c>
      <c r="C440">
        <v>-70.522000000000006</v>
      </c>
      <c r="D440">
        <v>1.954</v>
      </c>
      <c r="E440">
        <v>163.46</v>
      </c>
      <c r="F440">
        <v>120</v>
      </c>
      <c r="G440">
        <v>59.015999999999998</v>
      </c>
      <c r="H440">
        <v>4.7321999999999997</v>
      </c>
    </row>
    <row r="441" spans="1:8" x14ac:dyDescent="0.2">
      <c r="A441">
        <v>6176.32</v>
      </c>
      <c r="B441">
        <v>-70.543000000000006</v>
      </c>
      <c r="C441">
        <v>-70.575000000000003</v>
      </c>
      <c r="D441">
        <v>1.8859999999999999</v>
      </c>
      <c r="E441">
        <v>162.86099999999999</v>
      </c>
      <c r="F441">
        <v>120</v>
      </c>
      <c r="G441">
        <v>59.109000000000002</v>
      </c>
      <c r="H441">
        <v>4.6827000000000005</v>
      </c>
    </row>
    <row r="442" spans="1:8" x14ac:dyDescent="0.2">
      <c r="A442">
        <v>6179.116</v>
      </c>
      <c r="B442">
        <v>-70.594999999999999</v>
      </c>
      <c r="C442">
        <v>-70.628</v>
      </c>
      <c r="D442">
        <v>1.901</v>
      </c>
      <c r="E442">
        <v>162.85</v>
      </c>
      <c r="F442">
        <v>120</v>
      </c>
      <c r="G442">
        <v>58.917999999999999</v>
      </c>
      <c r="H442">
        <v>4.6818</v>
      </c>
    </row>
    <row r="443" spans="1:8" x14ac:dyDescent="0.2">
      <c r="A443">
        <v>6181.9250000000002</v>
      </c>
      <c r="B443">
        <v>-70.650000000000006</v>
      </c>
      <c r="C443">
        <v>-70.683000000000007</v>
      </c>
      <c r="D443">
        <v>1.95</v>
      </c>
      <c r="E443">
        <v>162.80600000000001</v>
      </c>
      <c r="F443">
        <v>120</v>
      </c>
      <c r="G443">
        <v>58.783000000000001</v>
      </c>
      <c r="H443">
        <v>4.6782000000000004</v>
      </c>
    </row>
    <row r="444" spans="1:8" x14ac:dyDescent="0.2">
      <c r="A444">
        <v>6184.7330000000002</v>
      </c>
      <c r="B444">
        <v>-70.701999999999998</v>
      </c>
      <c r="C444">
        <v>-70.734999999999999</v>
      </c>
      <c r="D444">
        <v>1.875</v>
      </c>
      <c r="E444">
        <v>162.91</v>
      </c>
      <c r="F444">
        <v>120</v>
      </c>
      <c r="G444">
        <v>58.697000000000003</v>
      </c>
      <c r="H444">
        <v>4.6863000000000001</v>
      </c>
    </row>
    <row r="445" spans="1:8" x14ac:dyDescent="0.2">
      <c r="A445">
        <v>6187.8490000000002</v>
      </c>
      <c r="B445">
        <v>-70.754999999999995</v>
      </c>
      <c r="C445">
        <v>-70.789000000000001</v>
      </c>
      <c r="D445">
        <v>1.73</v>
      </c>
      <c r="E445">
        <v>162.964</v>
      </c>
      <c r="F445">
        <v>120</v>
      </c>
      <c r="G445">
        <v>58.743000000000002</v>
      </c>
      <c r="H445">
        <v>4.6908000000000003</v>
      </c>
    </row>
    <row r="446" spans="1:8" x14ac:dyDescent="0.2">
      <c r="A446">
        <v>6190.9690000000001</v>
      </c>
      <c r="B446">
        <v>-70.807000000000002</v>
      </c>
      <c r="C446">
        <v>-70.841999999999999</v>
      </c>
      <c r="D446">
        <v>1.6850000000000001</v>
      </c>
      <c r="E446">
        <v>162.547</v>
      </c>
      <c r="F446">
        <v>120</v>
      </c>
      <c r="G446">
        <v>58.631999999999998</v>
      </c>
      <c r="H446">
        <v>4.6574999999999998</v>
      </c>
    </row>
    <row r="447" spans="1:8" x14ac:dyDescent="0.2">
      <c r="A447">
        <v>6194.0720000000001</v>
      </c>
      <c r="B447">
        <v>-70.858000000000004</v>
      </c>
      <c r="C447">
        <v>-70.893000000000001</v>
      </c>
      <c r="D447">
        <v>1.6579999999999999</v>
      </c>
      <c r="E447">
        <v>162.374</v>
      </c>
      <c r="F447">
        <v>120</v>
      </c>
      <c r="G447">
        <v>58.741</v>
      </c>
      <c r="H447">
        <v>4.6430999999999996</v>
      </c>
    </row>
    <row r="448" spans="1:8" x14ac:dyDescent="0.2">
      <c r="A448">
        <v>6197.192</v>
      </c>
      <c r="B448">
        <v>-70.909000000000006</v>
      </c>
      <c r="C448">
        <v>-70.944999999999993</v>
      </c>
      <c r="D448">
        <v>1.647</v>
      </c>
      <c r="E448">
        <v>162.69200000000001</v>
      </c>
      <c r="F448">
        <v>120</v>
      </c>
      <c r="G448">
        <v>58.654000000000003</v>
      </c>
      <c r="H448">
        <v>4.6692</v>
      </c>
    </row>
    <row r="449" spans="1:8" x14ac:dyDescent="0.2">
      <c r="A449">
        <v>6200.6270000000004</v>
      </c>
      <c r="B449">
        <v>-70.963999999999999</v>
      </c>
      <c r="C449">
        <v>-71</v>
      </c>
      <c r="D449">
        <v>1.61</v>
      </c>
      <c r="E449">
        <v>162.477</v>
      </c>
      <c r="F449">
        <v>120</v>
      </c>
      <c r="G449">
        <v>58.661000000000001</v>
      </c>
      <c r="H449">
        <v>4.6512000000000002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L8:P14"/>
  <sheetViews>
    <sheetView topLeftCell="A44" workbookViewId="0">
      <selection activeCell="L29" sqref="L29"/>
    </sheetView>
  </sheetViews>
  <sheetFormatPr defaultRowHeight="12.75" x14ac:dyDescent="0.2"/>
  <cols>
    <col min="12" max="12" width="88.85546875" bestFit="1" customWidth="1"/>
    <col min="15" max="15" width="29.42578125" customWidth="1"/>
    <col min="16" max="16" width="14.42578125" bestFit="1" customWidth="1"/>
  </cols>
  <sheetData>
    <row r="8" spans="12:16" ht="15.75" x14ac:dyDescent="0.25">
      <c r="L8" s="99" t="s">
        <v>46</v>
      </c>
    </row>
    <row r="10" spans="12:16" x14ac:dyDescent="0.2">
      <c r="L10" s="98" t="s">
        <v>47</v>
      </c>
    </row>
    <row r="11" spans="12:16" x14ac:dyDescent="0.2">
      <c r="L11" t="s">
        <v>48</v>
      </c>
    </row>
    <row r="12" spans="12:16" x14ac:dyDescent="0.2">
      <c r="L12" t="s">
        <v>49</v>
      </c>
    </row>
    <row r="13" spans="12:16" x14ac:dyDescent="0.2">
      <c r="L13" t="s">
        <v>50</v>
      </c>
    </row>
    <row r="14" spans="12:16" x14ac:dyDescent="0.2">
      <c r="L14" t="s">
        <v>51</v>
      </c>
      <c r="P14" s="118">
        <v>41444.592719907407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Y52"/>
  <sheetViews>
    <sheetView zoomScale="70" zoomScaleNormal="70" zoomScaleSheetLayoutView="75" workbookViewId="0">
      <selection activeCell="K30" sqref="K30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127"/>
      <c r="Q4" s="127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7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-52.5</v>
      </c>
      <c r="E14" s="309">
        <v>69.971999999999994</v>
      </c>
      <c r="F14" s="310" t="s">
        <v>100</v>
      </c>
      <c r="G14" s="308">
        <v>60</v>
      </c>
      <c r="H14" s="308">
        <v>47</v>
      </c>
      <c r="I14" s="311">
        <v>0</v>
      </c>
      <c r="J14" s="173">
        <v>8.01</v>
      </c>
      <c r="K14" s="311">
        <v>0</v>
      </c>
      <c r="L14" s="173">
        <v>6.32</v>
      </c>
      <c r="M14" s="311">
        <v>0</v>
      </c>
      <c r="N14" s="294"/>
      <c r="O14" s="295"/>
      <c r="P14" s="308">
        <v>20.079999999999998</v>
      </c>
      <c r="Q14" s="311">
        <v>0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310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94</v>
      </c>
      <c r="AC14" s="312">
        <v>0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-52.5</v>
      </c>
      <c r="E15" s="309">
        <v>69.971999999999994</v>
      </c>
      <c r="F15" s="310" t="s">
        <v>101</v>
      </c>
      <c r="G15" s="308">
        <v>130</v>
      </c>
      <c r="H15" s="308">
        <v>46</v>
      </c>
      <c r="I15" s="311">
        <v>-2.1280000000000001</v>
      </c>
      <c r="J15" s="173">
        <v>7.87</v>
      </c>
      <c r="K15" s="311">
        <v>-1.748</v>
      </c>
      <c r="L15" s="173">
        <v>6.24</v>
      </c>
      <c r="M15" s="311">
        <v>-1.266</v>
      </c>
      <c r="N15" s="294">
        <f t="shared" ref="N15:N36" si="1">IF(ISNUMBER(Z15), AA15, "")</f>
        <v>89</v>
      </c>
      <c r="O15" s="295" t="str">
        <f t="shared" ref="O15:O36" si="2">IF(ISNUMBER(N14), IF(ISNUMBER(N15), ABS(((ABS(N14-N15))/N14)*100), ""), "")</f>
        <v/>
      </c>
      <c r="P15" s="308">
        <v>20.25</v>
      </c>
      <c r="Q15" s="311">
        <v>0.84699999999999998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305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89</v>
      </c>
      <c r="AC15" s="312">
        <v>-1.613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-52.5</v>
      </c>
      <c r="E16" s="309">
        <v>69.971999999999994</v>
      </c>
      <c r="F16" s="310" t="s">
        <v>102</v>
      </c>
      <c r="G16" s="308">
        <v>190</v>
      </c>
      <c r="H16" s="308">
        <v>46</v>
      </c>
      <c r="I16" s="311">
        <v>0</v>
      </c>
      <c r="J16" s="173">
        <v>8.34</v>
      </c>
      <c r="K16" s="311">
        <v>5.9720000000000004</v>
      </c>
      <c r="L16" s="173">
        <v>6.21</v>
      </c>
      <c r="M16" s="311">
        <v>-0.48099999999999998</v>
      </c>
      <c r="N16" s="294">
        <f t="shared" si="1"/>
        <v>80</v>
      </c>
      <c r="O16" s="295">
        <f t="shared" si="2"/>
        <v>10.112359550561797</v>
      </c>
      <c r="P16" s="308">
        <v>20.29</v>
      </c>
      <c r="Q16" s="311">
        <v>0.19800000000000001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296</v>
      </c>
      <c r="AA16" s="10">
        <f t="shared" si="4"/>
        <v>80</v>
      </c>
      <c r="AC16" s="312">
        <v>-2.9510000000000001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-52.5</v>
      </c>
      <c r="E17" s="309">
        <v>69.971999999999994</v>
      </c>
      <c r="F17" s="310" t="s">
        <v>103</v>
      </c>
      <c r="G17" s="308">
        <v>310</v>
      </c>
      <c r="H17" s="308">
        <v>46</v>
      </c>
      <c r="I17" s="311">
        <v>0</v>
      </c>
      <c r="J17" s="173">
        <v>8.15</v>
      </c>
      <c r="K17" s="311">
        <v>-2.278</v>
      </c>
      <c r="L17" s="173">
        <v>6.12</v>
      </c>
      <c r="M17" s="311">
        <v>-1.4490000000000001</v>
      </c>
      <c r="N17" s="294">
        <f t="shared" si="1"/>
        <v>75</v>
      </c>
      <c r="O17" s="295">
        <f t="shared" si="2"/>
        <v>6.25</v>
      </c>
      <c r="P17" s="308">
        <v>20.38</v>
      </c>
      <c r="Q17" s="311">
        <v>0.44400000000000001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291</v>
      </c>
      <c r="AA17" s="10">
        <f t="shared" si="4"/>
        <v>75</v>
      </c>
      <c r="AC17" s="312">
        <v>-1.6890000000000001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-52.5</v>
      </c>
      <c r="E18" s="309">
        <v>69.971999999999994</v>
      </c>
      <c r="F18" s="310" t="s">
        <v>104</v>
      </c>
      <c r="G18" s="308">
        <v>420</v>
      </c>
      <c r="H18" s="308">
        <v>45</v>
      </c>
      <c r="I18" s="311">
        <v>-2.1739999999999999</v>
      </c>
      <c r="J18" s="173">
        <v>6.99</v>
      </c>
      <c r="K18" s="311">
        <v>-14.233000000000001</v>
      </c>
      <c r="L18" s="173">
        <v>6.09</v>
      </c>
      <c r="M18" s="311">
        <v>-0.49</v>
      </c>
      <c r="N18" s="294">
        <f t="shared" si="1"/>
        <v>70</v>
      </c>
      <c r="O18" s="295">
        <f t="shared" si="2"/>
        <v>6.666666666666667</v>
      </c>
      <c r="P18" s="308">
        <v>20.56</v>
      </c>
      <c r="Q18" s="311">
        <v>0.88300000000000001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286</v>
      </c>
      <c r="AA18" s="10">
        <f t="shared" si="4"/>
        <v>70</v>
      </c>
      <c r="AC18" s="312">
        <v>-1.718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-52.5</v>
      </c>
      <c r="E19" s="309">
        <v>69.971999999999994</v>
      </c>
      <c r="F19" s="310" t="s">
        <v>105</v>
      </c>
      <c r="G19" s="308">
        <v>500</v>
      </c>
      <c r="H19" s="308">
        <v>47</v>
      </c>
      <c r="I19" s="311">
        <v>4.444</v>
      </c>
      <c r="J19" s="173">
        <v>6.16</v>
      </c>
      <c r="K19" s="311">
        <v>-11.874000000000001</v>
      </c>
      <c r="L19" s="173">
        <v>6.01</v>
      </c>
      <c r="M19" s="311">
        <v>-1.3140000000000001</v>
      </c>
      <c r="N19" s="294">
        <f t="shared" si="1"/>
        <v>68</v>
      </c>
      <c r="O19" s="295">
        <f t="shared" si="2"/>
        <v>2.8571428571428572</v>
      </c>
      <c r="P19" s="308">
        <v>20.68</v>
      </c>
      <c r="Q19" s="311">
        <v>0.58399999999999996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284</v>
      </c>
      <c r="AA19" s="10">
        <f t="shared" si="4"/>
        <v>68</v>
      </c>
      <c r="AC19" s="312">
        <v>-0.69899999999999995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-52.5</v>
      </c>
      <c r="E20" s="309">
        <v>69.971999999999994</v>
      </c>
      <c r="F20" s="310" t="s">
        <v>106</v>
      </c>
      <c r="G20" s="308">
        <v>570</v>
      </c>
      <c r="H20" s="308">
        <v>49</v>
      </c>
      <c r="I20" s="311">
        <v>4.2549999999999999</v>
      </c>
      <c r="J20" s="173">
        <v>5</v>
      </c>
      <c r="K20" s="311">
        <v>-18.831</v>
      </c>
      <c r="L20" s="173">
        <v>5.85</v>
      </c>
      <c r="M20" s="311">
        <v>-2.6619999999999999</v>
      </c>
      <c r="N20" s="294">
        <f t="shared" si="1"/>
        <v>73</v>
      </c>
      <c r="O20" s="295">
        <f t="shared" si="2"/>
        <v>7.3529411764705888</v>
      </c>
      <c r="P20" s="308">
        <v>20.88</v>
      </c>
      <c r="Q20" s="311">
        <v>0.96699999999999997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289</v>
      </c>
      <c r="AA20" s="10">
        <f t="shared" si="4"/>
        <v>73</v>
      </c>
      <c r="AC20" s="312">
        <v>1.7609999999999999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-52.5</v>
      </c>
      <c r="E21" s="309">
        <v>69.971999999999994</v>
      </c>
      <c r="F21" s="310" t="s">
        <v>107</v>
      </c>
      <c r="G21" s="308">
        <v>640</v>
      </c>
      <c r="H21" s="308">
        <v>57</v>
      </c>
      <c r="I21" s="311">
        <v>16.327000000000002</v>
      </c>
      <c r="J21" s="173">
        <v>3.85</v>
      </c>
      <c r="K21" s="311">
        <v>-23</v>
      </c>
      <c r="L21" s="173">
        <v>5.68</v>
      </c>
      <c r="M21" s="311">
        <v>-2.9060000000000001</v>
      </c>
      <c r="N21" s="294">
        <f t="shared" si="1"/>
        <v>76</v>
      </c>
      <c r="O21" s="295">
        <f t="shared" si="2"/>
        <v>4.10958904109589</v>
      </c>
      <c r="P21" s="308">
        <v>21.02</v>
      </c>
      <c r="Q21" s="311">
        <v>0.67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292</v>
      </c>
      <c r="AA21" s="10">
        <f t="shared" si="4"/>
        <v>76</v>
      </c>
      <c r="AC21" s="312">
        <v>1.038</v>
      </c>
    </row>
    <row r="22" spans="1:29" s="10" customFormat="1" ht="39.950000000000003" customHeight="1" x14ac:dyDescent="0.2">
      <c r="A22" s="10">
        <f t="shared" ca="1" si="0"/>
        <v>22</v>
      </c>
      <c r="B22" s="313">
        <v>1</v>
      </c>
      <c r="C22" s="5"/>
      <c r="D22" s="309">
        <v>-52.5</v>
      </c>
      <c r="E22" s="309">
        <v>69.971999999999994</v>
      </c>
      <c r="F22" s="310" t="s">
        <v>108</v>
      </c>
      <c r="G22" s="308">
        <v>720</v>
      </c>
      <c r="H22" s="308">
        <v>61</v>
      </c>
      <c r="I22" s="311">
        <v>7.0179999999999998</v>
      </c>
      <c r="J22" s="173">
        <v>3.25</v>
      </c>
      <c r="K22" s="311">
        <v>-15.584</v>
      </c>
      <c r="L22" s="173">
        <v>5.57</v>
      </c>
      <c r="M22" s="311">
        <v>-1.9370000000000001</v>
      </c>
      <c r="N22" s="294">
        <f t="shared" si="1"/>
        <v>80</v>
      </c>
      <c r="O22" s="295">
        <f t="shared" si="2"/>
        <v>5.2631578947368416</v>
      </c>
      <c r="P22" s="308">
        <v>21.07</v>
      </c>
      <c r="Q22" s="311">
        <v>0.23799999999999999</v>
      </c>
      <c r="R22" s="274"/>
      <c r="S22" s="286" t="str">
        <f t="shared" si="3"/>
        <v/>
      </c>
      <c r="T22" s="313" t="s">
        <v>109</v>
      </c>
      <c r="U22" s="272"/>
      <c r="V22" s="272"/>
      <c r="W22" s="272"/>
      <c r="X22" s="14"/>
      <c r="Z22" s="312">
        <v>296</v>
      </c>
      <c r="AA22" s="10">
        <f t="shared" si="4"/>
        <v>80</v>
      </c>
      <c r="AC22" s="312">
        <v>1.37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1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22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3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  <ignoredErrors>
    <ignoredError sqref="N15 N16:N36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309">
        <v>-59.4</v>
      </c>
      <c r="E14" s="309">
        <v>73.251999999999995</v>
      </c>
      <c r="F14" s="310" t="s">
        <v>110</v>
      </c>
      <c r="G14" s="308">
        <v>50</v>
      </c>
      <c r="H14" s="308">
        <v>58</v>
      </c>
      <c r="I14" s="311">
        <v>-4.9180000000000001</v>
      </c>
      <c r="J14" s="173">
        <v>5.71</v>
      </c>
      <c r="K14" s="311">
        <v>75.691999999999993</v>
      </c>
      <c r="L14" s="173">
        <v>5.69</v>
      </c>
      <c r="M14" s="311">
        <v>2.1539999999999999</v>
      </c>
      <c r="N14" s="294"/>
      <c r="O14" s="295"/>
      <c r="P14" s="308">
        <v>22.8</v>
      </c>
      <c r="Q14" s="311">
        <v>8.2110000000000003</v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Z14" s="312">
        <v>274</v>
      </c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62</v>
      </c>
      <c r="AC14" s="312">
        <v>-7.4320000000000004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309">
        <v>-59.4</v>
      </c>
      <c r="E15" s="309">
        <v>73.251999999999995</v>
      </c>
      <c r="F15" s="310" t="s">
        <v>111</v>
      </c>
      <c r="G15" s="308">
        <v>70</v>
      </c>
      <c r="H15" s="308">
        <v>58</v>
      </c>
      <c r="I15" s="311">
        <v>0</v>
      </c>
      <c r="J15" s="173">
        <v>5.22</v>
      </c>
      <c r="K15" s="311">
        <v>-8.5809999999999995</v>
      </c>
      <c r="L15" s="173">
        <v>5.73</v>
      </c>
      <c r="M15" s="311">
        <v>0.70299999999999996</v>
      </c>
      <c r="N15" s="294">
        <f t="shared" ref="N15:N36" si="1">IF(ISNUMBER(Z15), AA15, "")</f>
        <v>58</v>
      </c>
      <c r="O15" s="295" t="str">
        <f t="shared" ref="O15:O36" si="2">IF(ISNUMBER(N14), IF(ISNUMBER(N15), ABS(((ABS(N14-N15))/N14)*100), ""), "")</f>
        <v/>
      </c>
      <c r="P15" s="308">
        <v>23.11</v>
      </c>
      <c r="Q15" s="311">
        <v>1.36</v>
      </c>
      <c r="R15" s="274"/>
      <c r="S15" s="286" t="str">
        <f t="shared" ref="S15:S36" si="3">IF(ISNUMBER(R14), IF(ISNUMBER(R15), ABS(((ABS(R14-R15))/R14)*100), ""), "")</f>
        <v/>
      </c>
      <c r="T15" s="272"/>
      <c r="U15" s="272"/>
      <c r="V15" s="272"/>
      <c r="W15" s="272"/>
      <c r="X15" s="14"/>
      <c r="Z15" s="312">
        <v>270</v>
      </c>
      <c r="AA15" s="10">
        <f t="shared" ref="AA15:AA36" si="4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58</v>
      </c>
      <c r="AC15" s="312">
        <v>-1.46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309">
        <v>-59.4</v>
      </c>
      <c r="E16" s="309">
        <v>73.251999999999995</v>
      </c>
      <c r="F16" s="310" t="s">
        <v>112</v>
      </c>
      <c r="G16" s="308">
        <v>150</v>
      </c>
      <c r="H16" s="308">
        <v>52</v>
      </c>
      <c r="I16" s="311">
        <v>-10.345000000000001</v>
      </c>
      <c r="J16" s="173">
        <v>4.16</v>
      </c>
      <c r="K16" s="311">
        <v>-20.306999999999999</v>
      </c>
      <c r="L16" s="173">
        <v>5.81</v>
      </c>
      <c r="M16" s="311">
        <v>1.3959999999999999</v>
      </c>
      <c r="N16" s="294">
        <f t="shared" si="1"/>
        <v>55</v>
      </c>
      <c r="O16" s="295">
        <f t="shared" si="2"/>
        <v>5.1724137931034484</v>
      </c>
      <c r="P16" s="308">
        <v>23.7</v>
      </c>
      <c r="Q16" s="311">
        <v>2.5529999999999999</v>
      </c>
      <c r="R16" s="274"/>
      <c r="S16" s="286" t="str">
        <f t="shared" si="3"/>
        <v/>
      </c>
      <c r="T16" s="272"/>
      <c r="U16" s="272"/>
      <c r="V16" s="272"/>
      <c r="W16" s="272"/>
      <c r="X16" s="14"/>
      <c r="Z16" s="312">
        <v>267</v>
      </c>
      <c r="AA16" s="10">
        <f t="shared" si="4"/>
        <v>55</v>
      </c>
      <c r="AC16" s="312">
        <v>-1.111</v>
      </c>
      <c r="IY16" s="120">
        <v>10</v>
      </c>
    </row>
    <row r="17" spans="1:29" s="10" customFormat="1" ht="39.950000000000003" customHeight="1" x14ac:dyDescent="0.4">
      <c r="A17" s="10" t="str">
        <f t="shared" ca="1" si="0"/>
        <v/>
      </c>
      <c r="B17" s="69"/>
      <c r="C17" s="5"/>
      <c r="D17" s="309">
        <v>-59.4</v>
      </c>
      <c r="E17" s="309">
        <v>73.251999999999995</v>
      </c>
      <c r="F17" s="310" t="s">
        <v>113</v>
      </c>
      <c r="G17" s="308">
        <v>220</v>
      </c>
      <c r="H17" s="308">
        <v>52</v>
      </c>
      <c r="I17" s="311">
        <v>0</v>
      </c>
      <c r="J17" s="173">
        <v>4.08</v>
      </c>
      <c r="K17" s="311">
        <v>-1.923</v>
      </c>
      <c r="L17" s="173">
        <v>5.74</v>
      </c>
      <c r="M17" s="311">
        <v>-1.2050000000000001</v>
      </c>
      <c r="N17" s="294">
        <f t="shared" si="1"/>
        <v>62</v>
      </c>
      <c r="O17" s="295">
        <f t="shared" si="2"/>
        <v>12.727272727272727</v>
      </c>
      <c r="P17" s="308">
        <v>24.04</v>
      </c>
      <c r="Q17" s="311">
        <v>1.4350000000000001</v>
      </c>
      <c r="R17" s="274"/>
      <c r="S17" s="286" t="str">
        <f t="shared" si="3"/>
        <v/>
      </c>
      <c r="T17" s="272"/>
      <c r="U17" s="272"/>
      <c r="V17" s="272"/>
      <c r="W17" s="272"/>
      <c r="X17" s="14"/>
      <c r="Z17" s="312">
        <v>272</v>
      </c>
      <c r="AA17" s="10">
        <f t="shared" si="4"/>
        <v>62</v>
      </c>
      <c r="AC17" s="312">
        <v>1.873</v>
      </c>
    </row>
    <row r="18" spans="1:29" s="10" customFormat="1" ht="39.950000000000003" customHeight="1" x14ac:dyDescent="0.4">
      <c r="A18" s="10" t="str">
        <f t="shared" ca="1" si="0"/>
        <v/>
      </c>
      <c r="B18" s="69"/>
      <c r="C18" s="5"/>
      <c r="D18" s="309">
        <v>-59.4</v>
      </c>
      <c r="E18" s="309">
        <v>73.251999999999995</v>
      </c>
      <c r="F18" s="310" t="s">
        <v>114</v>
      </c>
      <c r="G18" s="308">
        <v>320</v>
      </c>
      <c r="H18" s="308">
        <v>63</v>
      </c>
      <c r="I18" s="311">
        <v>21.154</v>
      </c>
      <c r="J18" s="173">
        <v>4.08</v>
      </c>
      <c r="K18" s="311">
        <v>0</v>
      </c>
      <c r="L18" s="173">
        <v>5.46</v>
      </c>
      <c r="M18" s="311">
        <v>-4.8780000000000001</v>
      </c>
      <c r="N18" s="294">
        <f t="shared" si="1"/>
        <v>83</v>
      </c>
      <c r="O18" s="295">
        <f t="shared" si="2"/>
        <v>33.87096774193548</v>
      </c>
      <c r="P18" s="308">
        <v>24.32</v>
      </c>
      <c r="Q18" s="311">
        <v>1.165</v>
      </c>
      <c r="R18" s="274"/>
      <c r="S18" s="286" t="str">
        <f t="shared" si="3"/>
        <v/>
      </c>
      <c r="T18" s="272"/>
      <c r="U18" s="272"/>
      <c r="V18" s="272"/>
      <c r="W18" s="272"/>
      <c r="X18" s="14"/>
      <c r="Z18" s="312">
        <v>293</v>
      </c>
      <c r="AA18" s="10">
        <f t="shared" si="4"/>
        <v>83</v>
      </c>
      <c r="AC18" s="312">
        <v>7.7210000000000001</v>
      </c>
    </row>
    <row r="19" spans="1:29" s="10" customFormat="1" ht="39.950000000000003" customHeight="1" x14ac:dyDescent="0.4">
      <c r="A19" s="10" t="str">
        <f t="shared" ca="1" si="0"/>
        <v/>
      </c>
      <c r="B19" s="69"/>
      <c r="C19" s="5"/>
      <c r="D19" s="309">
        <v>-59.4</v>
      </c>
      <c r="E19" s="309">
        <v>73.251999999999995</v>
      </c>
      <c r="F19" s="310" t="s">
        <v>115</v>
      </c>
      <c r="G19" s="308">
        <v>410</v>
      </c>
      <c r="H19" s="308">
        <v>70</v>
      </c>
      <c r="I19" s="311">
        <v>11.111000000000001</v>
      </c>
      <c r="J19" s="173">
        <v>3.64</v>
      </c>
      <c r="K19" s="311">
        <v>-10.784000000000001</v>
      </c>
      <c r="L19" s="173">
        <v>5.29</v>
      </c>
      <c r="M19" s="311">
        <v>-3.1139999999999999</v>
      </c>
      <c r="N19" s="294">
        <f t="shared" si="1"/>
        <v>88</v>
      </c>
      <c r="O19" s="295">
        <f t="shared" si="2"/>
        <v>6.024096385542169</v>
      </c>
      <c r="P19" s="308">
        <v>24.45</v>
      </c>
      <c r="Q19" s="311">
        <v>0.53500000000000003</v>
      </c>
      <c r="R19" s="274"/>
      <c r="S19" s="286" t="str">
        <f t="shared" si="3"/>
        <v/>
      </c>
      <c r="T19" s="272"/>
      <c r="U19" s="272"/>
      <c r="V19" s="272"/>
      <c r="W19" s="272"/>
      <c r="X19" s="14"/>
      <c r="Z19" s="312">
        <v>298</v>
      </c>
      <c r="AA19" s="10">
        <f t="shared" si="4"/>
        <v>88</v>
      </c>
      <c r="AC19" s="312">
        <v>1.706</v>
      </c>
    </row>
    <row r="20" spans="1:29" s="10" customFormat="1" ht="39.950000000000003" customHeight="1" x14ac:dyDescent="0.4">
      <c r="A20" s="10" t="str">
        <f t="shared" ca="1" si="0"/>
        <v/>
      </c>
      <c r="B20" s="69"/>
      <c r="C20" s="5"/>
      <c r="D20" s="309">
        <v>-59.4</v>
      </c>
      <c r="E20" s="309">
        <v>73.251999999999995</v>
      </c>
      <c r="F20" s="310" t="s">
        <v>116</v>
      </c>
      <c r="G20" s="308">
        <v>490</v>
      </c>
      <c r="H20" s="308">
        <v>84</v>
      </c>
      <c r="I20" s="311">
        <v>20</v>
      </c>
      <c r="J20" s="173">
        <v>2.94</v>
      </c>
      <c r="K20" s="311">
        <v>-19.231000000000002</v>
      </c>
      <c r="L20" s="173">
        <v>5.12</v>
      </c>
      <c r="M20" s="311">
        <v>-3.214</v>
      </c>
      <c r="N20" s="294">
        <f t="shared" si="1"/>
        <v>98</v>
      </c>
      <c r="O20" s="295">
        <f t="shared" si="2"/>
        <v>11.363636363636363</v>
      </c>
      <c r="P20" s="308">
        <v>24.58</v>
      </c>
      <c r="Q20" s="311">
        <v>0.53200000000000003</v>
      </c>
      <c r="R20" s="274"/>
      <c r="S20" s="286" t="str">
        <f t="shared" si="3"/>
        <v/>
      </c>
      <c r="T20" s="272"/>
      <c r="U20" s="272"/>
      <c r="V20" s="272"/>
      <c r="W20" s="272"/>
      <c r="X20" s="14"/>
      <c r="Z20" s="312">
        <v>308</v>
      </c>
      <c r="AA20" s="10">
        <f t="shared" si="4"/>
        <v>98</v>
      </c>
      <c r="AC20" s="312">
        <v>3.3559999999999999</v>
      </c>
    </row>
    <row r="21" spans="1:29" s="10" customFormat="1" ht="39.950000000000003" customHeight="1" x14ac:dyDescent="0.4">
      <c r="A21" s="10" t="str">
        <f t="shared" ca="1" si="0"/>
        <v/>
      </c>
      <c r="B21" s="69"/>
      <c r="C21" s="5"/>
      <c r="D21" s="309">
        <v>-59.4</v>
      </c>
      <c r="E21" s="309">
        <v>73.251999999999995</v>
      </c>
      <c r="F21" s="310" t="s">
        <v>117</v>
      </c>
      <c r="G21" s="308">
        <v>600</v>
      </c>
      <c r="H21" s="308">
        <v>82</v>
      </c>
      <c r="I21" s="311">
        <v>-2.3809999999999998</v>
      </c>
      <c r="J21" s="173">
        <v>2.1800000000000002</v>
      </c>
      <c r="K21" s="311">
        <v>-25.85</v>
      </c>
      <c r="L21" s="173">
        <v>5.01</v>
      </c>
      <c r="M21" s="311">
        <v>-2.1480000000000001</v>
      </c>
      <c r="N21" s="294">
        <f t="shared" si="1"/>
        <v>105</v>
      </c>
      <c r="O21" s="295">
        <f t="shared" si="2"/>
        <v>7.1428571428571423</v>
      </c>
      <c r="P21" s="308">
        <v>24.65</v>
      </c>
      <c r="Q21" s="311">
        <v>0.28499999999999998</v>
      </c>
      <c r="R21" s="274"/>
      <c r="S21" s="286" t="str">
        <f t="shared" si="3"/>
        <v/>
      </c>
      <c r="T21" s="272"/>
      <c r="U21" s="272"/>
      <c r="V21" s="272"/>
      <c r="W21" s="272"/>
      <c r="X21" s="14"/>
      <c r="Z21" s="312">
        <v>315</v>
      </c>
      <c r="AA21" s="10">
        <f t="shared" si="4"/>
        <v>105</v>
      </c>
      <c r="AC21" s="312">
        <v>2.2730000000000001</v>
      </c>
    </row>
    <row r="22" spans="1:29" s="10" customFormat="1" ht="39.950000000000003" customHeight="1" x14ac:dyDescent="0.2">
      <c r="A22" s="10">
        <f t="shared" ca="1" si="0"/>
        <v>22</v>
      </c>
      <c r="B22" s="313">
        <v>1</v>
      </c>
      <c r="C22" s="5"/>
      <c r="D22" s="309">
        <v>-59.4</v>
      </c>
      <c r="E22" s="309">
        <v>73.251999999999995</v>
      </c>
      <c r="F22" s="310" t="s">
        <v>118</v>
      </c>
      <c r="G22" s="308">
        <v>670</v>
      </c>
      <c r="H22" s="308">
        <v>95</v>
      </c>
      <c r="I22" s="311">
        <v>15.853999999999999</v>
      </c>
      <c r="J22" s="173">
        <v>1.57</v>
      </c>
      <c r="K22" s="311">
        <v>-27.981999999999999</v>
      </c>
      <c r="L22" s="173">
        <v>5.03</v>
      </c>
      <c r="M22" s="311">
        <v>0.39900000000000002</v>
      </c>
      <c r="N22" s="294">
        <f t="shared" si="1"/>
        <v>103</v>
      </c>
      <c r="O22" s="295">
        <f t="shared" si="2"/>
        <v>1.9047619047619049</v>
      </c>
      <c r="P22" s="308">
        <v>24.61</v>
      </c>
      <c r="Q22" s="311">
        <v>-0.16200000000000001</v>
      </c>
      <c r="R22" s="274"/>
      <c r="S22" s="286" t="str">
        <f t="shared" si="3"/>
        <v/>
      </c>
      <c r="T22" s="272"/>
      <c r="U22" s="272"/>
      <c r="V22" s="272"/>
      <c r="W22" s="272"/>
      <c r="X22" s="14"/>
      <c r="Z22" s="312">
        <v>313</v>
      </c>
      <c r="AA22" s="10">
        <f t="shared" si="4"/>
        <v>103</v>
      </c>
      <c r="AC22" s="312">
        <v>-0.63500000000000001</v>
      </c>
    </row>
    <row r="23" spans="1:29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ref="I23:I36" si="5">IF(ISNUMBER(H22), IF(ISNUMBER(H23), ((ABS(H22-H23))/H22)*100, ""), "")</f>
        <v/>
      </c>
      <c r="J23" s="276"/>
      <c r="K23" s="286" t="str">
        <f t="shared" ref="K23:K36" si="6">IF(ISNUMBER(J22), IF(ISNUMBER(J23), ((ABS(J22-J23))/J22)*100, ""), "")</f>
        <v/>
      </c>
      <c r="L23" s="276"/>
      <c r="M23" s="286" t="str">
        <f t="shared" ref="M23:M36" si="7">IF(ISNUMBER(L22), IF(ISNUMBER(L23), ((ABS(L22-L23))/L22)*100, ""), "")</f>
        <v/>
      </c>
      <c r="N23" s="294" t="str">
        <f t="shared" si="1"/>
        <v/>
      </c>
      <c r="O23" s="295" t="str">
        <f t="shared" si="2"/>
        <v/>
      </c>
      <c r="P23" s="274"/>
      <c r="Q23" s="286" t="str">
        <f t="shared" ref="Q23:Q36" si="8">IF(ISNUMBER(P22), IF(ISNUMBER(P23), ABS(((ABS(P22-P23))/P22)*100), ""), "")</f>
        <v/>
      </c>
      <c r="R23" s="274"/>
      <c r="S23" s="286" t="str">
        <f t="shared" si="3"/>
        <v/>
      </c>
      <c r="T23" s="272"/>
      <c r="U23" s="272"/>
      <c r="V23" s="272"/>
      <c r="W23" s="272"/>
      <c r="X23" s="14"/>
      <c r="AA23" s="10">
        <f t="shared" si="4"/>
        <v>-237</v>
      </c>
    </row>
    <row r="24" spans="1:29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5"/>
        <v/>
      </c>
      <c r="J24" s="276"/>
      <c r="K24" s="286" t="str">
        <f t="shared" si="6"/>
        <v/>
      </c>
      <c r="L24" s="276"/>
      <c r="M24" s="286" t="str">
        <f t="shared" si="7"/>
        <v/>
      </c>
      <c r="N24" s="294" t="str">
        <f t="shared" si="1"/>
        <v/>
      </c>
      <c r="O24" s="295" t="str">
        <f t="shared" si="2"/>
        <v/>
      </c>
      <c r="P24" s="274"/>
      <c r="Q24" s="286" t="str">
        <f t="shared" si="8"/>
        <v/>
      </c>
      <c r="R24" s="274"/>
      <c r="S24" s="286" t="str">
        <f t="shared" si="3"/>
        <v/>
      </c>
      <c r="T24" s="272"/>
      <c r="U24" s="272"/>
      <c r="V24" s="272"/>
      <c r="W24" s="272"/>
      <c r="X24" s="14"/>
      <c r="AA24" s="10">
        <f t="shared" si="4"/>
        <v>-237</v>
      </c>
    </row>
    <row r="25" spans="1:29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5"/>
        <v/>
      </c>
      <c r="J25" s="276"/>
      <c r="K25" s="286" t="str">
        <f t="shared" si="6"/>
        <v/>
      </c>
      <c r="L25" s="276"/>
      <c r="M25" s="286" t="str">
        <f t="shared" si="7"/>
        <v/>
      </c>
      <c r="N25" s="294" t="str">
        <f t="shared" si="1"/>
        <v/>
      </c>
      <c r="O25" s="295" t="str">
        <f t="shared" si="2"/>
        <v/>
      </c>
      <c r="P25" s="274"/>
      <c r="Q25" s="286" t="str">
        <f t="shared" si="8"/>
        <v/>
      </c>
      <c r="R25" s="274"/>
      <c r="S25" s="286" t="str">
        <f t="shared" si="3"/>
        <v/>
      </c>
      <c r="T25" s="272"/>
      <c r="U25" s="272"/>
      <c r="V25" s="272"/>
      <c r="W25" s="272"/>
      <c r="X25" s="14"/>
      <c r="AA25" s="10">
        <f t="shared" si="4"/>
        <v>-237</v>
      </c>
    </row>
    <row r="26" spans="1:29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5"/>
        <v/>
      </c>
      <c r="J26" s="276"/>
      <c r="K26" s="286" t="str">
        <f t="shared" si="6"/>
        <v/>
      </c>
      <c r="L26" s="276"/>
      <c r="M26" s="286" t="str">
        <f t="shared" si="7"/>
        <v/>
      </c>
      <c r="N26" s="294" t="str">
        <f t="shared" si="1"/>
        <v/>
      </c>
      <c r="O26" s="295" t="str">
        <f t="shared" si="2"/>
        <v/>
      </c>
      <c r="P26" s="274"/>
      <c r="Q26" s="286" t="str">
        <f t="shared" si="8"/>
        <v/>
      </c>
      <c r="R26" s="274"/>
      <c r="S26" s="286" t="str">
        <f t="shared" si="3"/>
        <v/>
      </c>
      <c r="T26" s="272"/>
      <c r="U26" s="272"/>
      <c r="V26" s="272"/>
      <c r="W26" s="272"/>
      <c r="X26" s="14"/>
      <c r="AA26" s="10">
        <f t="shared" si="4"/>
        <v>-237</v>
      </c>
    </row>
    <row r="27" spans="1:29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5"/>
        <v/>
      </c>
      <c r="J27" s="276"/>
      <c r="K27" s="286" t="str">
        <f t="shared" si="6"/>
        <v/>
      </c>
      <c r="L27" s="276"/>
      <c r="M27" s="286" t="str">
        <f t="shared" si="7"/>
        <v/>
      </c>
      <c r="N27" s="294" t="str">
        <f t="shared" si="1"/>
        <v/>
      </c>
      <c r="O27" s="295" t="str">
        <f t="shared" si="2"/>
        <v/>
      </c>
      <c r="P27" s="274"/>
      <c r="Q27" s="286" t="str">
        <f t="shared" si="8"/>
        <v/>
      </c>
      <c r="R27" s="274"/>
      <c r="S27" s="286" t="str">
        <f t="shared" si="3"/>
        <v/>
      </c>
      <c r="T27" s="272"/>
      <c r="U27" s="272"/>
      <c r="V27" s="272"/>
      <c r="W27" s="272"/>
      <c r="X27" s="14"/>
      <c r="AA27" s="10">
        <f t="shared" si="4"/>
        <v>-237</v>
      </c>
    </row>
    <row r="28" spans="1:29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5"/>
        <v/>
      </c>
      <c r="J28" s="276"/>
      <c r="K28" s="286" t="str">
        <f t="shared" si="6"/>
        <v/>
      </c>
      <c r="L28" s="276"/>
      <c r="M28" s="286" t="str">
        <f t="shared" si="7"/>
        <v/>
      </c>
      <c r="N28" s="294" t="str">
        <f t="shared" si="1"/>
        <v/>
      </c>
      <c r="O28" s="295" t="str">
        <f t="shared" si="2"/>
        <v/>
      </c>
      <c r="P28" s="274"/>
      <c r="Q28" s="286" t="str">
        <f t="shared" si="8"/>
        <v/>
      </c>
      <c r="R28" s="274"/>
      <c r="S28" s="286" t="str">
        <f t="shared" si="3"/>
        <v/>
      </c>
      <c r="T28" s="272"/>
      <c r="U28" s="272"/>
      <c r="V28" s="272"/>
      <c r="W28" s="272"/>
      <c r="X28" s="14"/>
      <c r="AA28" s="10">
        <f t="shared" si="4"/>
        <v>-237</v>
      </c>
    </row>
    <row r="29" spans="1:29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5"/>
        <v/>
      </c>
      <c r="J29" s="276"/>
      <c r="K29" s="286" t="str">
        <f t="shared" si="6"/>
        <v/>
      </c>
      <c r="L29" s="276"/>
      <c r="M29" s="286" t="str">
        <f t="shared" si="7"/>
        <v/>
      </c>
      <c r="N29" s="294" t="str">
        <f t="shared" si="1"/>
        <v/>
      </c>
      <c r="O29" s="295" t="str">
        <f t="shared" si="2"/>
        <v/>
      </c>
      <c r="P29" s="274"/>
      <c r="Q29" s="286" t="str">
        <f t="shared" si="8"/>
        <v/>
      </c>
      <c r="R29" s="274"/>
      <c r="S29" s="286" t="str">
        <f t="shared" si="3"/>
        <v/>
      </c>
      <c r="T29" s="272"/>
      <c r="U29" s="272"/>
      <c r="V29" s="272"/>
      <c r="W29" s="272"/>
      <c r="X29" s="14"/>
      <c r="AA29" s="10">
        <f t="shared" si="4"/>
        <v>-237</v>
      </c>
    </row>
    <row r="30" spans="1:29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5"/>
        <v/>
      </c>
      <c r="J30" s="276"/>
      <c r="K30" s="286" t="str">
        <f t="shared" si="6"/>
        <v/>
      </c>
      <c r="L30" s="276"/>
      <c r="M30" s="286" t="str">
        <f t="shared" si="7"/>
        <v/>
      </c>
      <c r="N30" s="294" t="str">
        <f t="shared" si="1"/>
        <v/>
      </c>
      <c r="O30" s="295" t="str">
        <f t="shared" si="2"/>
        <v/>
      </c>
      <c r="P30" s="274"/>
      <c r="Q30" s="286" t="str">
        <f t="shared" si="8"/>
        <v/>
      </c>
      <c r="R30" s="274"/>
      <c r="S30" s="286" t="str">
        <f t="shared" si="3"/>
        <v/>
      </c>
      <c r="T30" s="272"/>
      <c r="U30" s="272"/>
      <c r="V30" s="272"/>
      <c r="W30" s="272"/>
      <c r="X30" s="14"/>
      <c r="AA30" s="10">
        <f t="shared" si="4"/>
        <v>-237</v>
      </c>
    </row>
    <row r="31" spans="1:29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5"/>
        <v/>
      </c>
      <c r="J31" s="276"/>
      <c r="K31" s="286" t="str">
        <f t="shared" si="6"/>
        <v/>
      </c>
      <c r="L31" s="276"/>
      <c r="M31" s="286" t="str">
        <f t="shared" si="7"/>
        <v/>
      </c>
      <c r="N31" s="294" t="str">
        <f t="shared" si="1"/>
        <v/>
      </c>
      <c r="O31" s="295" t="str">
        <f t="shared" si="2"/>
        <v/>
      </c>
      <c r="P31" s="274"/>
      <c r="Q31" s="286" t="str">
        <f t="shared" si="8"/>
        <v/>
      </c>
      <c r="R31" s="274"/>
      <c r="S31" s="286" t="str">
        <f t="shared" si="3"/>
        <v/>
      </c>
      <c r="T31" s="272"/>
      <c r="U31" s="272"/>
      <c r="V31" s="272"/>
      <c r="W31" s="272"/>
      <c r="X31" s="14"/>
      <c r="AA31" s="10">
        <f t="shared" si="4"/>
        <v>-237</v>
      </c>
    </row>
    <row r="32" spans="1:29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5"/>
        <v/>
      </c>
      <c r="J32" s="276"/>
      <c r="K32" s="286" t="str">
        <f t="shared" si="6"/>
        <v/>
      </c>
      <c r="L32" s="276"/>
      <c r="M32" s="286" t="str">
        <f t="shared" si="7"/>
        <v/>
      </c>
      <c r="N32" s="294" t="str">
        <f t="shared" si="1"/>
        <v/>
      </c>
      <c r="O32" s="295" t="str">
        <f t="shared" si="2"/>
        <v/>
      </c>
      <c r="P32" s="274"/>
      <c r="Q32" s="286" t="str">
        <f t="shared" si="8"/>
        <v/>
      </c>
      <c r="R32" s="274"/>
      <c r="S32" s="286" t="str">
        <f t="shared" si="3"/>
        <v/>
      </c>
      <c r="T32" s="272"/>
      <c r="U32" s="272"/>
      <c r="V32" s="272"/>
      <c r="W32" s="272"/>
      <c r="X32" s="14"/>
      <c r="AA32" s="10">
        <f t="shared" si="4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5"/>
        <v/>
      </c>
      <c r="J33" s="276"/>
      <c r="K33" s="286" t="str">
        <f t="shared" si="6"/>
        <v/>
      </c>
      <c r="L33" s="276"/>
      <c r="M33" s="286" t="str">
        <f t="shared" si="7"/>
        <v/>
      </c>
      <c r="N33" s="294" t="str">
        <f t="shared" si="1"/>
        <v/>
      </c>
      <c r="O33" s="295" t="str">
        <f t="shared" si="2"/>
        <v/>
      </c>
      <c r="P33" s="274"/>
      <c r="Q33" s="286" t="str">
        <f t="shared" si="8"/>
        <v/>
      </c>
      <c r="R33" s="274"/>
      <c r="S33" s="286" t="str">
        <f t="shared" si="3"/>
        <v/>
      </c>
      <c r="T33" s="272"/>
      <c r="U33" s="272"/>
      <c r="V33" s="272"/>
      <c r="W33" s="272"/>
      <c r="X33" s="14"/>
      <c r="AA33" s="10">
        <f t="shared" si="4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5"/>
        <v/>
      </c>
      <c r="J34" s="276"/>
      <c r="K34" s="286" t="str">
        <f t="shared" si="6"/>
        <v/>
      </c>
      <c r="L34" s="276"/>
      <c r="M34" s="286" t="str">
        <f t="shared" si="7"/>
        <v/>
      </c>
      <c r="N34" s="294" t="str">
        <f t="shared" si="1"/>
        <v/>
      </c>
      <c r="O34" s="295" t="str">
        <f t="shared" si="2"/>
        <v/>
      </c>
      <c r="P34" s="274"/>
      <c r="Q34" s="286" t="str">
        <f t="shared" si="8"/>
        <v/>
      </c>
      <c r="R34" s="274"/>
      <c r="S34" s="286" t="str">
        <f t="shared" si="3"/>
        <v/>
      </c>
      <c r="T34" s="272"/>
      <c r="U34" s="272"/>
      <c r="V34" s="272"/>
      <c r="W34" s="272"/>
      <c r="X34" s="14"/>
      <c r="AA34" s="10">
        <f t="shared" si="4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5"/>
        <v/>
      </c>
      <c r="J35" s="276"/>
      <c r="K35" s="286" t="str">
        <f t="shared" si="6"/>
        <v/>
      </c>
      <c r="L35" s="276"/>
      <c r="M35" s="286" t="str">
        <f t="shared" si="7"/>
        <v/>
      </c>
      <c r="N35" s="294" t="str">
        <f t="shared" si="1"/>
        <v/>
      </c>
      <c r="O35" s="295" t="str">
        <f t="shared" si="2"/>
        <v/>
      </c>
      <c r="P35" s="274"/>
      <c r="Q35" s="286" t="str">
        <f t="shared" si="8"/>
        <v/>
      </c>
      <c r="R35" s="274"/>
      <c r="S35" s="286" t="str">
        <f t="shared" si="3"/>
        <v/>
      </c>
      <c r="T35" s="272"/>
      <c r="U35" s="272"/>
      <c r="V35" s="272"/>
      <c r="W35" s="272"/>
      <c r="X35" s="14"/>
      <c r="AA35" s="10">
        <f t="shared" si="4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5"/>
        <v/>
      </c>
      <c r="J36" s="277"/>
      <c r="K36" s="286" t="str">
        <f t="shared" si="6"/>
        <v/>
      </c>
      <c r="L36" s="277"/>
      <c r="M36" s="286" t="str">
        <f t="shared" si="7"/>
        <v/>
      </c>
      <c r="N36" s="294" t="str">
        <f t="shared" si="1"/>
        <v/>
      </c>
      <c r="O36" s="295" t="str">
        <f t="shared" si="2"/>
        <v/>
      </c>
      <c r="P36" s="273"/>
      <c r="Q36" s="286" t="str">
        <f t="shared" si="8"/>
        <v/>
      </c>
      <c r="R36" s="273"/>
      <c r="S36" s="286" t="str">
        <f t="shared" si="3"/>
        <v/>
      </c>
      <c r="T36" s="271"/>
      <c r="U36" s="271"/>
      <c r="V36" s="271"/>
      <c r="W36" s="271"/>
      <c r="X36" s="14"/>
      <c r="AA36" s="10">
        <f t="shared" si="4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2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22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2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Y52"/>
  <sheetViews>
    <sheetView topLeftCell="F1"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3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1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Y52"/>
  <sheetViews>
    <sheetView zoomScale="70" zoomScaleNormal="70" zoomScaleSheetLayoutView="75" workbookViewId="0">
      <selection activeCell="N2" sqref="N2:Q8"/>
    </sheetView>
  </sheetViews>
  <sheetFormatPr defaultColWidth="9.140625" defaultRowHeight="11.25" x14ac:dyDescent="0.2"/>
  <cols>
    <col min="1" max="1" width="12.140625" style="4" customWidth="1"/>
    <col min="2" max="2" width="7.42578125" style="61" customWidth="1"/>
    <col min="3" max="3" width="3.28515625" style="4" customWidth="1"/>
    <col min="4" max="5" width="12.140625" style="4" customWidth="1"/>
    <col min="6" max="6" width="26.140625" style="125" customWidth="1"/>
    <col min="7" max="17" width="12.140625" style="4" customWidth="1"/>
    <col min="18" max="19" width="12.140625" style="4" hidden="1" customWidth="1"/>
    <col min="20" max="20" width="28" style="4" customWidth="1"/>
    <col min="21" max="23" width="8.7109375" style="4" hidden="1" customWidth="1"/>
    <col min="24" max="24" width="1.7109375" style="4" customWidth="1"/>
    <col min="25" max="25" width="9.140625" style="4"/>
    <col min="26" max="26" width="0" style="4" hidden="1" customWidth="1"/>
    <col min="27" max="27" width="13.140625" style="4" hidden="1" customWidth="1"/>
    <col min="28" max="28" width="12.7109375" style="4" hidden="1" customWidth="1"/>
    <col min="29" max="29" width="0" style="4" hidden="1" customWidth="1"/>
    <col min="30" max="16384" width="9.140625" style="4"/>
  </cols>
  <sheetData>
    <row r="1" spans="1:259" ht="9.9499999999999993" customHeight="1" x14ac:dyDescent="0.2">
      <c r="C1" s="1"/>
      <c r="D1" s="2"/>
      <c r="E1" s="2"/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00"/>
      <c r="S1" s="100"/>
      <c r="T1" s="2"/>
      <c r="U1" s="2"/>
      <c r="V1" s="2"/>
      <c r="W1" s="2"/>
      <c r="X1" s="3"/>
    </row>
    <row r="2" spans="1:259" ht="25.15" customHeight="1" x14ac:dyDescent="0.35">
      <c r="C2" s="5"/>
      <c r="D2" s="382" t="s">
        <v>17</v>
      </c>
      <c r="E2" s="384" t="str">
        <f>'Groundwater Profile Log'!C2</f>
        <v>Trinity</v>
      </c>
      <c r="F2" s="384"/>
      <c r="G2" s="384"/>
      <c r="H2" s="384"/>
      <c r="I2" s="33"/>
      <c r="J2" s="33"/>
      <c r="K2" s="36" t="s">
        <v>9</v>
      </c>
      <c r="L2" s="36"/>
      <c r="M2" s="6"/>
      <c r="N2" s="33"/>
      <c r="O2" s="386" t="s">
        <v>14</v>
      </c>
      <c r="P2" s="386"/>
      <c r="Q2" s="384" t="str">
        <f>'Groundwater Profile Log'!M2</f>
        <v>DPT-11</v>
      </c>
      <c r="R2" s="384"/>
      <c r="S2" s="175"/>
      <c r="X2" s="5" t="s">
        <v>13</v>
      </c>
    </row>
    <row r="3" spans="1:259" s="9" customFormat="1" ht="12.95" customHeight="1" x14ac:dyDescent="0.3">
      <c r="B3" s="66"/>
      <c r="C3" s="8"/>
      <c r="D3" s="383"/>
      <c r="E3" s="385"/>
      <c r="F3" s="385"/>
      <c r="G3" s="385"/>
      <c r="H3" s="385"/>
      <c r="I3" s="33"/>
      <c r="J3" s="35"/>
      <c r="K3" s="35"/>
      <c r="L3" s="34"/>
      <c r="M3" s="34"/>
      <c r="N3" s="34"/>
      <c r="O3" s="387"/>
      <c r="P3" s="387"/>
      <c r="Q3" s="385"/>
      <c r="R3" s="385"/>
      <c r="S3" s="129"/>
      <c r="T3" s="129"/>
      <c r="X3" s="8"/>
    </row>
    <row r="4" spans="1:259" s="9" customFormat="1" ht="12.95" customHeight="1" x14ac:dyDescent="0.35">
      <c r="B4" s="66"/>
      <c r="C4" s="8"/>
      <c r="D4" s="33"/>
      <c r="E4" s="70"/>
      <c r="F4" s="257"/>
      <c r="G4" s="33"/>
      <c r="H4" s="33"/>
      <c r="I4" s="33"/>
      <c r="J4" s="35"/>
      <c r="K4" s="35"/>
      <c r="L4" s="34"/>
      <c r="M4" s="34"/>
      <c r="N4" s="34"/>
      <c r="O4" s="34"/>
      <c r="P4" s="306"/>
      <c r="Q4" s="306"/>
      <c r="R4" s="127"/>
      <c r="S4" s="37"/>
      <c r="T4" s="37"/>
      <c r="X4" s="8"/>
    </row>
    <row r="5" spans="1:259" ht="23.1" customHeight="1" x14ac:dyDescent="0.2">
      <c r="C5" s="8"/>
      <c r="D5" s="258" t="s">
        <v>16</v>
      </c>
      <c r="E5" s="388">
        <f>'Groundwater Profile Log'!C5</f>
        <v>42544</v>
      </c>
      <c r="F5" s="388"/>
      <c r="G5" s="269"/>
      <c r="H5" s="34"/>
      <c r="I5" s="34"/>
      <c r="J5" s="258" t="s">
        <v>21</v>
      </c>
      <c r="K5" s="11" t="str">
        <f>'Groundwater Profile Log'!G5</f>
        <v>481APS05</v>
      </c>
      <c r="L5" s="65"/>
      <c r="M5" s="65"/>
      <c r="N5" s="40"/>
      <c r="O5" s="258" t="s">
        <v>22</v>
      </c>
      <c r="P5" s="268" t="str">
        <f>'Groundwater Profile Log'!L5</f>
        <v>Gas Drive</v>
      </c>
      <c r="Q5" s="258"/>
      <c r="R5" s="291"/>
      <c r="S5" s="65"/>
      <c r="T5" s="34"/>
      <c r="X5" s="5"/>
    </row>
    <row r="6" spans="1:259" ht="23.1" customHeight="1" x14ac:dyDescent="0.2">
      <c r="C6" s="5"/>
      <c r="D6" s="270" t="s">
        <v>54</v>
      </c>
      <c r="E6" s="381" t="str">
        <f>'Groundwater Profile Log'!C6</f>
        <v>Marietta, GA</v>
      </c>
      <c r="F6" s="381"/>
      <c r="G6" s="65"/>
      <c r="H6" s="65"/>
      <c r="I6" s="65"/>
      <c r="J6" s="258" t="s">
        <v>27</v>
      </c>
      <c r="K6" s="11" t="str">
        <f>'Groundwater Profile Log'!G6</f>
        <v>ZCRQT7055</v>
      </c>
      <c r="L6" s="65"/>
      <c r="M6" s="65"/>
      <c r="N6" s="65"/>
      <c r="O6" s="258" t="s">
        <v>33</v>
      </c>
      <c r="P6" s="268">
        <f>'Groundwater Profile Log'!L6</f>
        <v>37.844652000000004</v>
      </c>
      <c r="Q6" s="258"/>
      <c r="R6" s="292"/>
      <c r="S6" s="293"/>
      <c r="T6" s="34"/>
      <c r="X6" s="5"/>
    </row>
    <row r="7" spans="1:259" s="9" customFormat="1" ht="23.1" customHeight="1" x14ac:dyDescent="0.3">
      <c r="B7" s="66"/>
      <c r="C7" s="8"/>
      <c r="D7" s="258" t="s">
        <v>19</v>
      </c>
      <c r="E7" s="381">
        <f>'Groundwater Profile Log'!C7</f>
        <v>206201008</v>
      </c>
      <c r="F7" s="381"/>
      <c r="G7" s="65"/>
      <c r="H7" s="65"/>
      <c r="I7" s="65"/>
      <c r="J7" s="258" t="s">
        <v>20</v>
      </c>
      <c r="K7" s="12" t="str">
        <f>'Groundwater Profile Log'!G7</f>
        <v>Cascade</v>
      </c>
      <c r="L7" s="65"/>
      <c r="M7" s="65"/>
      <c r="N7" s="65"/>
      <c r="O7" s="259" t="s">
        <v>32</v>
      </c>
      <c r="P7" s="267">
        <f>'Groundwater Profile Log'!L7</f>
        <v>1.0330000000000001E-2</v>
      </c>
      <c r="Q7" s="259"/>
      <c r="R7" s="292"/>
      <c r="S7" s="65"/>
      <c r="T7" s="65"/>
      <c r="X7" s="8"/>
    </row>
    <row r="8" spans="1:259" s="9" customFormat="1" ht="23.1" customHeight="1" x14ac:dyDescent="0.3">
      <c r="B8" s="66"/>
      <c r="C8" s="8"/>
      <c r="D8" s="258"/>
      <c r="E8" s="377"/>
      <c r="F8" s="377"/>
      <c r="G8" s="65"/>
      <c r="H8" s="65"/>
      <c r="I8" s="65"/>
      <c r="J8" s="258" t="s">
        <v>34</v>
      </c>
      <c r="K8" s="267">
        <f>'Groundwater Profile Log'!G8</f>
        <v>-40</v>
      </c>
      <c r="L8" s="65"/>
      <c r="M8" s="65"/>
      <c r="N8" s="65"/>
      <c r="O8" s="259" t="s">
        <v>23</v>
      </c>
      <c r="P8" s="12">
        <f>'Groundwater Profile Log'!L8</f>
        <v>1</v>
      </c>
      <c r="Q8" s="259"/>
      <c r="R8" s="291"/>
      <c r="S8" s="65"/>
      <c r="T8" s="34"/>
      <c r="X8" s="8"/>
    </row>
    <row r="9" spans="1:259" ht="12" customHeight="1" x14ac:dyDescent="0.2">
      <c r="C9" s="5"/>
      <c r="D9" s="260"/>
      <c r="E9" s="70"/>
      <c r="F9" s="257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5"/>
    </row>
    <row r="10" spans="1:259" ht="14.1" customHeight="1" x14ac:dyDescent="0.2">
      <c r="C10" s="73"/>
      <c r="D10" s="346" t="s">
        <v>10</v>
      </c>
      <c r="E10" s="346"/>
      <c r="F10" s="346"/>
      <c r="G10" s="346"/>
      <c r="H10" s="346"/>
      <c r="I10" s="346"/>
      <c r="J10" s="346"/>
      <c r="K10" s="346"/>
      <c r="L10" s="346"/>
      <c r="M10" s="346"/>
      <c r="N10" s="346"/>
      <c r="O10" s="346"/>
      <c r="P10" s="346"/>
      <c r="Q10" s="346"/>
      <c r="R10" s="346"/>
      <c r="S10" s="346"/>
      <c r="T10" s="346"/>
      <c r="U10" s="346"/>
      <c r="V10" s="346"/>
      <c r="W10" s="346"/>
      <c r="X10" s="14"/>
    </row>
    <row r="11" spans="1:259" s="7" customFormat="1" ht="26.45" customHeight="1" x14ac:dyDescent="0.2">
      <c r="B11" s="289" t="s">
        <v>25</v>
      </c>
      <c r="C11" s="28"/>
      <c r="D11" s="261" t="s">
        <v>31</v>
      </c>
      <c r="E11" s="262" t="s">
        <v>29</v>
      </c>
      <c r="F11" s="262" t="s">
        <v>66</v>
      </c>
      <c r="G11" s="262" t="s">
        <v>15</v>
      </c>
      <c r="H11" s="261" t="s">
        <v>2</v>
      </c>
      <c r="I11" s="261" t="s">
        <v>11</v>
      </c>
      <c r="J11" s="261" t="s">
        <v>3</v>
      </c>
      <c r="K11" s="261" t="s">
        <v>3</v>
      </c>
      <c r="L11" s="261" t="s">
        <v>0</v>
      </c>
      <c r="M11" s="261" t="s">
        <v>0</v>
      </c>
      <c r="N11" s="261" t="s">
        <v>4</v>
      </c>
      <c r="O11" s="261" t="s">
        <v>4</v>
      </c>
      <c r="P11" s="261" t="s">
        <v>55</v>
      </c>
      <c r="Q11" s="261" t="s">
        <v>55</v>
      </c>
      <c r="R11" s="261" t="s">
        <v>57</v>
      </c>
      <c r="S11" s="261" t="s">
        <v>57</v>
      </c>
      <c r="T11" s="261" t="s">
        <v>1</v>
      </c>
      <c r="U11" s="261" t="s">
        <v>59</v>
      </c>
      <c r="V11" s="261" t="s">
        <v>60</v>
      </c>
      <c r="W11" s="261" t="s">
        <v>61</v>
      </c>
      <c r="X11" s="31"/>
    </row>
    <row r="12" spans="1:259" ht="12.95" customHeight="1" x14ac:dyDescent="0.2">
      <c r="B12" s="15"/>
      <c r="C12" s="5"/>
      <c r="D12" s="263" t="s">
        <v>28</v>
      </c>
      <c r="E12" s="264" t="s">
        <v>28</v>
      </c>
      <c r="F12" s="265"/>
      <c r="G12" s="263" t="s">
        <v>8</v>
      </c>
      <c r="H12" s="263" t="s">
        <v>6</v>
      </c>
      <c r="I12" s="266" t="s">
        <v>12</v>
      </c>
      <c r="J12" s="264" t="s">
        <v>71</v>
      </c>
      <c r="K12" s="266" t="s">
        <v>12</v>
      </c>
      <c r="L12" s="256"/>
      <c r="M12" s="266" t="s">
        <v>12</v>
      </c>
      <c r="N12" s="263" t="s">
        <v>5</v>
      </c>
      <c r="O12" s="266" t="s">
        <v>12</v>
      </c>
      <c r="P12" s="266" t="s">
        <v>56</v>
      </c>
      <c r="Q12" s="266" t="s">
        <v>12</v>
      </c>
      <c r="R12" s="266"/>
      <c r="S12" s="266" t="s">
        <v>12</v>
      </c>
      <c r="T12" s="263"/>
      <c r="U12" s="263"/>
      <c r="V12" s="263"/>
      <c r="W12" s="256"/>
      <c r="X12" s="14"/>
    </row>
    <row r="13" spans="1:259" s="24" customFormat="1" ht="12.75" customHeight="1" x14ac:dyDescent="0.2">
      <c r="C13" s="17"/>
      <c r="D13" s="128"/>
      <c r="E13" s="128"/>
      <c r="F13" s="128"/>
      <c r="G13" s="128"/>
      <c r="H13" s="128"/>
      <c r="I13" s="19"/>
      <c r="J13" s="20"/>
      <c r="K13" s="20"/>
      <c r="L13" s="21"/>
      <c r="M13" s="21"/>
      <c r="N13" s="22"/>
      <c r="O13" s="22"/>
      <c r="P13" s="22"/>
      <c r="Q13" s="22"/>
      <c r="R13" s="22"/>
      <c r="S13" s="22"/>
      <c r="T13" s="18"/>
      <c r="U13" s="18"/>
      <c r="V13" s="128"/>
      <c r="W13" s="18"/>
      <c r="X13" s="23"/>
      <c r="Z13" s="290" t="s">
        <v>69</v>
      </c>
      <c r="AA13" s="290" t="s">
        <v>70</v>
      </c>
      <c r="AB13" s="290" t="s">
        <v>72</v>
      </c>
    </row>
    <row r="14" spans="1:259" s="10" customFormat="1" ht="39.950000000000003" customHeight="1" x14ac:dyDescent="0.4">
      <c r="A14" s="10" t="str">
        <f t="shared" ref="A14:A36" ca="1" si="0">IF(B14&lt;&gt;"",CELL("ROW",B14),"")</f>
        <v/>
      </c>
      <c r="B14" s="69"/>
      <c r="C14" s="5"/>
      <c r="D14" s="122"/>
      <c r="E14" s="63"/>
      <c r="F14" s="123"/>
      <c r="G14" s="273"/>
      <c r="H14" s="274"/>
      <c r="I14" s="275" t="str">
        <f>IF(ISNUMBER(#REF!), IF(ISNUMBER(H14), ((ABS(#REF!-H14))/#REF!)*100, ""), "")</f>
        <v/>
      </c>
      <c r="J14" s="276"/>
      <c r="K14" s="286" t="str">
        <f>IF(ISNUMBER(#REF!), IF(ISNUMBER(J14), ((ABS(#REF!-J14))/#REF!)*100, ""), "")</f>
        <v/>
      </c>
      <c r="L14" s="276"/>
      <c r="M14" s="286" t="str">
        <f>IF(ISNUMBER(#REF!), IF(ISNUMBER(L14), ((ABS(#REF!-L14))/#REF!)*100, ""), "")</f>
        <v/>
      </c>
      <c r="N14" s="294"/>
      <c r="O14" s="295"/>
      <c r="P14" s="274"/>
      <c r="Q14" s="286" t="str">
        <f>IF(ISNUMBER(#REF!), IF(ISNUMBER(P14), ABS(((ABS(#REF!-P14))/#REF!)*100), ""), "")</f>
        <v/>
      </c>
      <c r="R14" s="274"/>
      <c r="S14" s="286" t="str">
        <f>IF(ISNUMBER(#REF!), IF(ISNUMBER(R14), ABS(((ABS(#REF!-R14))/#REF!)*100), ""), "")</f>
        <v/>
      </c>
      <c r="T14" s="272"/>
      <c r="U14" s="272"/>
      <c r="V14" s="272"/>
      <c r="W14" s="272"/>
      <c r="X14" s="14"/>
      <c r="AA14" s="10">
        <f>IF(P14&gt;38,Z14-184,IF(P14&gt;36,Z14-187,IF(P14&gt;35,Z14-190,IF(P14&gt;34,Z14-192,IF(P14&gt;32,Z14-193,IF(P14&gt;30,Z14-201,IF(P14&gt;28,Z14-202,IF(P14&gt;26,Z14-206,IF(P14&gt;25,Z14-209,IF(P14&gt;24,Z14-210,IF(P14&gt;22,Z14-212,IF(P14&gt;20,Z14-216,IF(P14&gt;18,Z14-220,IF(P14&gt;16,Z14-223,IF(P14&gt;15,Z14-227,IF(P14&gt;14,Z14-228,IF(P14&gt;12,Z14-229,IF(P14&gt;10,Z14-223,IF(P14&gt;-1,Z14-237)))))))))))))))))))</f>
        <v>-237</v>
      </c>
      <c r="IY14" s="120">
        <v>8</v>
      </c>
    </row>
    <row r="15" spans="1:259" s="10" customFormat="1" ht="39.950000000000003" customHeight="1" x14ac:dyDescent="0.4">
      <c r="A15" s="10" t="str">
        <f t="shared" ca="1" si="0"/>
        <v/>
      </c>
      <c r="B15" s="69"/>
      <c r="C15" s="5"/>
      <c r="D15" s="122"/>
      <c r="E15" s="63"/>
      <c r="F15" s="123"/>
      <c r="G15" s="273"/>
      <c r="H15" s="274"/>
      <c r="I15" s="275" t="str">
        <f t="shared" ref="I15:I36" si="1">IF(ISNUMBER(H14), IF(ISNUMBER(H15), ((ABS(H14-H15))/H14)*100, ""), "")</f>
        <v/>
      </c>
      <c r="J15" s="276"/>
      <c r="K15" s="286" t="str">
        <f t="shared" ref="K15:K36" si="2">IF(ISNUMBER(J14), IF(ISNUMBER(J15), ((ABS(J14-J15))/J14)*100, ""), "")</f>
        <v/>
      </c>
      <c r="L15" s="276"/>
      <c r="M15" s="286" t="str">
        <f t="shared" ref="M15:M36" si="3">IF(ISNUMBER(L14), IF(ISNUMBER(L15), ((ABS(L14-L15))/L14)*100, ""), "")</f>
        <v/>
      </c>
      <c r="N15" s="294" t="str">
        <f t="shared" ref="N15:N36" si="4">IF(ISNUMBER(Z15), AA15, "")</f>
        <v/>
      </c>
      <c r="O15" s="295" t="str">
        <f t="shared" ref="O15:O36" si="5">IF(ISNUMBER(N14), IF(ISNUMBER(N15), ABS(((ABS(N14-N15))/N14)*100), ""), "")</f>
        <v/>
      </c>
      <c r="P15" s="274"/>
      <c r="Q15" s="286" t="str">
        <f t="shared" ref="Q15:Q36" si="6">IF(ISNUMBER(P14), IF(ISNUMBER(P15), ABS(((ABS(P14-P15))/P14)*100), ""), "")</f>
        <v/>
      </c>
      <c r="R15" s="274"/>
      <c r="S15" s="286" t="str">
        <f t="shared" ref="S15:S36" si="7">IF(ISNUMBER(R14), IF(ISNUMBER(R15), ABS(((ABS(R14-R15))/R14)*100), ""), "")</f>
        <v/>
      </c>
      <c r="T15" s="272"/>
      <c r="U15" s="272"/>
      <c r="V15" s="272"/>
      <c r="W15" s="272"/>
      <c r="X15" s="14"/>
      <c r="AA15" s="10">
        <f t="shared" ref="AA15:AA36" si="8">IF(P15&gt;38,Z15-184,IF(P15&gt;36,Z15-187,IF(P15&gt;35,Z15-190,IF(P15&gt;34,Z15-192,IF(P15&gt;32,Z15-193,IF(P15&gt;30,Z15-201,IF(P15&gt;28,Z15-202,IF(P15&gt;26,Z15-206,IF(P15&gt;25,Z15-209,IF(P15&gt;24,Z15-210,IF(P15&gt;22,Z15-212,IF(P15&gt;20,Z15-216,IF(P15&gt;18,Z15-220,IF(P15&gt;16,Z15-223,IF(P15&gt;15,Z15-227,IF(P15&gt;14,Z15-228,IF(P15&gt;12,Z15-229,IF(P15&gt;10,Z15-223,IF(P15&gt;-1,Z15-237)))))))))))))))))))</f>
        <v>-237</v>
      </c>
      <c r="IY15" s="120">
        <v>9</v>
      </c>
    </row>
    <row r="16" spans="1:259" s="10" customFormat="1" ht="39.950000000000003" customHeight="1" x14ac:dyDescent="0.4">
      <c r="A16" s="10" t="str">
        <f t="shared" ca="1" si="0"/>
        <v/>
      </c>
      <c r="B16" s="69"/>
      <c r="C16" s="5"/>
      <c r="D16" s="122"/>
      <c r="E16" s="63"/>
      <c r="F16" s="123"/>
      <c r="G16" s="273"/>
      <c r="H16" s="274"/>
      <c r="I16" s="275" t="str">
        <f t="shared" si="1"/>
        <v/>
      </c>
      <c r="J16" s="276"/>
      <c r="K16" s="286" t="str">
        <f t="shared" si="2"/>
        <v/>
      </c>
      <c r="L16" s="276"/>
      <c r="M16" s="286" t="str">
        <f t="shared" si="3"/>
        <v/>
      </c>
      <c r="N16" s="294" t="str">
        <f t="shared" si="4"/>
        <v/>
      </c>
      <c r="O16" s="295" t="str">
        <f t="shared" si="5"/>
        <v/>
      </c>
      <c r="P16" s="274"/>
      <c r="Q16" s="286" t="str">
        <f t="shared" si="6"/>
        <v/>
      </c>
      <c r="R16" s="274"/>
      <c r="S16" s="286" t="str">
        <f t="shared" si="7"/>
        <v/>
      </c>
      <c r="T16" s="272"/>
      <c r="U16" s="272"/>
      <c r="V16" s="272"/>
      <c r="W16" s="272"/>
      <c r="X16" s="14"/>
      <c r="AA16" s="10">
        <f t="shared" si="8"/>
        <v>-237</v>
      </c>
      <c r="IY16" s="120">
        <v>10</v>
      </c>
    </row>
    <row r="17" spans="1:27" s="10" customFormat="1" ht="39.950000000000003" customHeight="1" x14ac:dyDescent="0.4">
      <c r="A17" s="10" t="str">
        <f t="shared" ca="1" si="0"/>
        <v/>
      </c>
      <c r="B17" s="69"/>
      <c r="C17" s="5"/>
      <c r="D17" s="122"/>
      <c r="E17" s="63"/>
      <c r="F17" s="123"/>
      <c r="G17" s="273"/>
      <c r="H17" s="274"/>
      <c r="I17" s="275" t="str">
        <f t="shared" si="1"/>
        <v/>
      </c>
      <c r="J17" s="276"/>
      <c r="K17" s="286" t="str">
        <f t="shared" si="2"/>
        <v/>
      </c>
      <c r="L17" s="276"/>
      <c r="M17" s="286" t="str">
        <f t="shared" si="3"/>
        <v/>
      </c>
      <c r="N17" s="294" t="str">
        <f t="shared" si="4"/>
        <v/>
      </c>
      <c r="O17" s="295" t="str">
        <f t="shared" si="5"/>
        <v/>
      </c>
      <c r="P17" s="274"/>
      <c r="Q17" s="286" t="str">
        <f t="shared" si="6"/>
        <v/>
      </c>
      <c r="R17" s="274"/>
      <c r="S17" s="286" t="str">
        <f t="shared" si="7"/>
        <v/>
      </c>
      <c r="T17" s="272"/>
      <c r="U17" s="272"/>
      <c r="V17" s="272"/>
      <c r="W17" s="272"/>
      <c r="X17" s="14"/>
      <c r="AA17" s="10">
        <f t="shared" si="8"/>
        <v>-237</v>
      </c>
    </row>
    <row r="18" spans="1:27" s="10" customFormat="1" ht="39.950000000000003" customHeight="1" x14ac:dyDescent="0.4">
      <c r="A18" s="10" t="str">
        <f t="shared" ca="1" si="0"/>
        <v/>
      </c>
      <c r="B18" s="69"/>
      <c r="C18" s="5"/>
      <c r="D18" s="122"/>
      <c r="E18" s="63"/>
      <c r="F18" s="123"/>
      <c r="G18" s="273"/>
      <c r="H18" s="274"/>
      <c r="I18" s="275" t="str">
        <f t="shared" si="1"/>
        <v/>
      </c>
      <c r="J18" s="276"/>
      <c r="K18" s="286" t="str">
        <f t="shared" si="2"/>
        <v/>
      </c>
      <c r="L18" s="276"/>
      <c r="M18" s="286" t="str">
        <f t="shared" si="3"/>
        <v/>
      </c>
      <c r="N18" s="294" t="str">
        <f t="shared" si="4"/>
        <v/>
      </c>
      <c r="O18" s="295" t="str">
        <f t="shared" si="5"/>
        <v/>
      </c>
      <c r="P18" s="274"/>
      <c r="Q18" s="286" t="str">
        <f t="shared" si="6"/>
        <v/>
      </c>
      <c r="R18" s="274"/>
      <c r="S18" s="286" t="str">
        <f t="shared" si="7"/>
        <v/>
      </c>
      <c r="T18" s="272"/>
      <c r="U18" s="272"/>
      <c r="V18" s="272"/>
      <c r="W18" s="272"/>
      <c r="X18" s="14"/>
      <c r="AA18" s="10">
        <f t="shared" si="8"/>
        <v>-237</v>
      </c>
    </row>
    <row r="19" spans="1:27" s="10" customFormat="1" ht="39.950000000000003" customHeight="1" x14ac:dyDescent="0.4">
      <c r="A19" s="10" t="str">
        <f t="shared" ca="1" si="0"/>
        <v/>
      </c>
      <c r="B19" s="69"/>
      <c r="C19" s="5"/>
      <c r="D19" s="122"/>
      <c r="E19" s="63"/>
      <c r="F19" s="123"/>
      <c r="G19" s="273"/>
      <c r="H19" s="274"/>
      <c r="I19" s="275" t="str">
        <f t="shared" si="1"/>
        <v/>
      </c>
      <c r="J19" s="276"/>
      <c r="K19" s="286" t="str">
        <f t="shared" si="2"/>
        <v/>
      </c>
      <c r="L19" s="276"/>
      <c r="M19" s="286" t="str">
        <f t="shared" si="3"/>
        <v/>
      </c>
      <c r="N19" s="294" t="str">
        <f t="shared" si="4"/>
        <v/>
      </c>
      <c r="O19" s="295" t="str">
        <f t="shared" si="5"/>
        <v/>
      </c>
      <c r="P19" s="274"/>
      <c r="Q19" s="286" t="str">
        <f t="shared" si="6"/>
        <v/>
      </c>
      <c r="R19" s="274"/>
      <c r="S19" s="286" t="str">
        <f t="shared" si="7"/>
        <v/>
      </c>
      <c r="T19" s="272"/>
      <c r="U19" s="272"/>
      <c r="V19" s="272"/>
      <c r="W19" s="272"/>
      <c r="X19" s="14"/>
      <c r="AA19" s="10">
        <f t="shared" si="8"/>
        <v>-237</v>
      </c>
    </row>
    <row r="20" spans="1:27" s="10" customFormat="1" ht="39.950000000000003" customHeight="1" x14ac:dyDescent="0.4">
      <c r="A20" s="10" t="str">
        <f t="shared" ca="1" si="0"/>
        <v/>
      </c>
      <c r="B20" s="69"/>
      <c r="C20" s="5"/>
      <c r="D20" s="122"/>
      <c r="E20" s="63"/>
      <c r="F20" s="123"/>
      <c r="G20" s="273"/>
      <c r="H20" s="274"/>
      <c r="I20" s="275" t="str">
        <f t="shared" si="1"/>
        <v/>
      </c>
      <c r="J20" s="276"/>
      <c r="K20" s="286" t="str">
        <f t="shared" si="2"/>
        <v/>
      </c>
      <c r="L20" s="276"/>
      <c r="M20" s="286" t="str">
        <f t="shared" si="3"/>
        <v/>
      </c>
      <c r="N20" s="294" t="str">
        <f t="shared" si="4"/>
        <v/>
      </c>
      <c r="O20" s="295" t="str">
        <f t="shared" si="5"/>
        <v/>
      </c>
      <c r="P20" s="274"/>
      <c r="Q20" s="286" t="str">
        <f t="shared" si="6"/>
        <v/>
      </c>
      <c r="R20" s="274"/>
      <c r="S20" s="286" t="str">
        <f t="shared" si="7"/>
        <v/>
      </c>
      <c r="T20" s="272"/>
      <c r="U20" s="272"/>
      <c r="V20" s="272"/>
      <c r="W20" s="272"/>
      <c r="X20" s="14"/>
      <c r="AA20" s="10">
        <f t="shared" si="8"/>
        <v>-237</v>
      </c>
    </row>
    <row r="21" spans="1:27" s="10" customFormat="1" ht="39.950000000000003" customHeight="1" x14ac:dyDescent="0.4">
      <c r="A21" s="10" t="str">
        <f t="shared" ca="1" si="0"/>
        <v/>
      </c>
      <c r="B21" s="69"/>
      <c r="C21" s="5"/>
      <c r="D21" s="122"/>
      <c r="E21" s="63"/>
      <c r="F21" s="123"/>
      <c r="G21" s="273"/>
      <c r="H21" s="274"/>
      <c r="I21" s="275" t="str">
        <f t="shared" si="1"/>
        <v/>
      </c>
      <c r="J21" s="276"/>
      <c r="K21" s="286" t="str">
        <f t="shared" si="2"/>
        <v/>
      </c>
      <c r="L21" s="276"/>
      <c r="M21" s="286" t="str">
        <f t="shared" si="3"/>
        <v/>
      </c>
      <c r="N21" s="294" t="str">
        <f t="shared" si="4"/>
        <v/>
      </c>
      <c r="O21" s="295" t="str">
        <f t="shared" si="5"/>
        <v/>
      </c>
      <c r="P21" s="274"/>
      <c r="Q21" s="286" t="str">
        <f t="shared" si="6"/>
        <v/>
      </c>
      <c r="R21" s="274"/>
      <c r="S21" s="286" t="str">
        <f t="shared" si="7"/>
        <v/>
      </c>
      <c r="T21" s="272"/>
      <c r="U21" s="272"/>
      <c r="V21" s="272"/>
      <c r="W21" s="272"/>
      <c r="X21" s="14"/>
      <c r="AA21" s="10">
        <f t="shared" si="8"/>
        <v>-237</v>
      </c>
    </row>
    <row r="22" spans="1:27" s="10" customFormat="1" ht="39.950000000000003" customHeight="1" x14ac:dyDescent="0.4">
      <c r="A22" s="10" t="str">
        <f t="shared" ca="1" si="0"/>
        <v/>
      </c>
      <c r="B22" s="69"/>
      <c r="C22" s="5"/>
      <c r="D22" s="122"/>
      <c r="E22" s="63"/>
      <c r="F22" s="123"/>
      <c r="G22" s="273"/>
      <c r="H22" s="274"/>
      <c r="I22" s="275" t="str">
        <f t="shared" si="1"/>
        <v/>
      </c>
      <c r="J22" s="276"/>
      <c r="K22" s="286" t="str">
        <f t="shared" si="2"/>
        <v/>
      </c>
      <c r="L22" s="276"/>
      <c r="M22" s="286" t="str">
        <f t="shared" si="3"/>
        <v/>
      </c>
      <c r="N22" s="294" t="str">
        <f t="shared" si="4"/>
        <v/>
      </c>
      <c r="O22" s="295" t="str">
        <f t="shared" si="5"/>
        <v/>
      </c>
      <c r="P22" s="274"/>
      <c r="Q22" s="286" t="str">
        <f t="shared" si="6"/>
        <v/>
      </c>
      <c r="R22" s="274"/>
      <c r="S22" s="286" t="str">
        <f t="shared" si="7"/>
        <v/>
      </c>
      <c r="T22" s="272"/>
      <c r="U22" s="272"/>
      <c r="V22" s="272"/>
      <c r="W22" s="272"/>
      <c r="X22" s="14"/>
      <c r="AA22" s="10">
        <f t="shared" si="8"/>
        <v>-237</v>
      </c>
    </row>
    <row r="23" spans="1:27" s="10" customFormat="1" ht="39.950000000000003" customHeight="1" x14ac:dyDescent="0.4">
      <c r="A23" s="10" t="str">
        <f t="shared" ca="1" si="0"/>
        <v/>
      </c>
      <c r="B23" s="69"/>
      <c r="C23" s="5"/>
      <c r="D23" s="62"/>
      <c r="E23" s="63"/>
      <c r="F23" s="123"/>
      <c r="G23" s="273"/>
      <c r="H23" s="274"/>
      <c r="I23" s="275" t="str">
        <f t="shared" si="1"/>
        <v/>
      </c>
      <c r="J23" s="276"/>
      <c r="K23" s="286" t="str">
        <f t="shared" si="2"/>
        <v/>
      </c>
      <c r="L23" s="276"/>
      <c r="M23" s="286" t="str">
        <f t="shared" si="3"/>
        <v/>
      </c>
      <c r="N23" s="294" t="str">
        <f t="shared" si="4"/>
        <v/>
      </c>
      <c r="O23" s="295" t="str">
        <f t="shared" si="5"/>
        <v/>
      </c>
      <c r="P23" s="274"/>
      <c r="Q23" s="286" t="str">
        <f t="shared" si="6"/>
        <v/>
      </c>
      <c r="R23" s="274"/>
      <c r="S23" s="286" t="str">
        <f t="shared" si="7"/>
        <v/>
      </c>
      <c r="T23" s="272"/>
      <c r="U23" s="272"/>
      <c r="V23" s="272"/>
      <c r="W23" s="272"/>
      <c r="X23" s="14"/>
      <c r="AA23" s="10">
        <f t="shared" si="8"/>
        <v>-237</v>
      </c>
    </row>
    <row r="24" spans="1:27" s="10" customFormat="1" ht="39.950000000000003" customHeight="1" x14ac:dyDescent="0.4">
      <c r="A24" s="10" t="str">
        <f t="shared" ca="1" si="0"/>
        <v/>
      </c>
      <c r="B24" s="69"/>
      <c r="C24" s="5"/>
      <c r="D24" s="62"/>
      <c r="E24" s="63"/>
      <c r="F24" s="123"/>
      <c r="G24" s="273"/>
      <c r="H24" s="274"/>
      <c r="I24" s="275" t="str">
        <f t="shared" si="1"/>
        <v/>
      </c>
      <c r="J24" s="276"/>
      <c r="K24" s="286" t="str">
        <f t="shared" si="2"/>
        <v/>
      </c>
      <c r="L24" s="276"/>
      <c r="M24" s="286" t="str">
        <f t="shared" si="3"/>
        <v/>
      </c>
      <c r="N24" s="294" t="str">
        <f t="shared" si="4"/>
        <v/>
      </c>
      <c r="O24" s="295" t="str">
        <f t="shared" si="5"/>
        <v/>
      </c>
      <c r="P24" s="274"/>
      <c r="Q24" s="286" t="str">
        <f t="shared" si="6"/>
        <v/>
      </c>
      <c r="R24" s="274"/>
      <c r="S24" s="286" t="str">
        <f t="shared" si="7"/>
        <v/>
      </c>
      <c r="T24" s="272"/>
      <c r="U24" s="272"/>
      <c r="V24" s="272"/>
      <c r="W24" s="272"/>
      <c r="X24" s="14"/>
      <c r="AA24" s="10">
        <f t="shared" si="8"/>
        <v>-237</v>
      </c>
    </row>
    <row r="25" spans="1:27" s="10" customFormat="1" ht="39.950000000000003" customHeight="1" x14ac:dyDescent="0.4">
      <c r="A25" s="10" t="str">
        <f t="shared" ca="1" si="0"/>
        <v/>
      </c>
      <c r="B25" s="69"/>
      <c r="C25" s="5"/>
      <c r="D25" s="62"/>
      <c r="E25" s="63"/>
      <c r="F25" s="123"/>
      <c r="G25" s="273"/>
      <c r="H25" s="274"/>
      <c r="I25" s="275" t="str">
        <f t="shared" si="1"/>
        <v/>
      </c>
      <c r="J25" s="276"/>
      <c r="K25" s="286" t="str">
        <f t="shared" si="2"/>
        <v/>
      </c>
      <c r="L25" s="276"/>
      <c r="M25" s="286" t="str">
        <f t="shared" si="3"/>
        <v/>
      </c>
      <c r="N25" s="294" t="str">
        <f t="shared" si="4"/>
        <v/>
      </c>
      <c r="O25" s="295" t="str">
        <f t="shared" si="5"/>
        <v/>
      </c>
      <c r="P25" s="274"/>
      <c r="Q25" s="286" t="str">
        <f t="shared" si="6"/>
        <v/>
      </c>
      <c r="R25" s="274"/>
      <c r="S25" s="286" t="str">
        <f t="shared" si="7"/>
        <v/>
      </c>
      <c r="T25" s="272"/>
      <c r="U25" s="272"/>
      <c r="V25" s="272"/>
      <c r="W25" s="272"/>
      <c r="X25" s="14"/>
      <c r="AA25" s="10">
        <f t="shared" si="8"/>
        <v>-237</v>
      </c>
    </row>
    <row r="26" spans="1:27" s="10" customFormat="1" ht="39.950000000000003" customHeight="1" x14ac:dyDescent="0.4">
      <c r="A26" s="10" t="str">
        <f t="shared" ca="1" si="0"/>
        <v/>
      </c>
      <c r="B26" s="69"/>
      <c r="C26" s="5"/>
      <c r="D26" s="62"/>
      <c r="E26" s="63"/>
      <c r="F26" s="123"/>
      <c r="G26" s="273"/>
      <c r="H26" s="274"/>
      <c r="I26" s="275" t="str">
        <f t="shared" si="1"/>
        <v/>
      </c>
      <c r="J26" s="276"/>
      <c r="K26" s="286" t="str">
        <f t="shared" si="2"/>
        <v/>
      </c>
      <c r="L26" s="276"/>
      <c r="M26" s="286" t="str">
        <f t="shared" si="3"/>
        <v/>
      </c>
      <c r="N26" s="294" t="str">
        <f t="shared" si="4"/>
        <v/>
      </c>
      <c r="O26" s="295" t="str">
        <f t="shared" si="5"/>
        <v/>
      </c>
      <c r="P26" s="274"/>
      <c r="Q26" s="286" t="str">
        <f t="shared" si="6"/>
        <v/>
      </c>
      <c r="R26" s="274"/>
      <c r="S26" s="286" t="str">
        <f t="shared" si="7"/>
        <v/>
      </c>
      <c r="T26" s="272"/>
      <c r="U26" s="272"/>
      <c r="V26" s="272"/>
      <c r="W26" s="272"/>
      <c r="X26" s="14"/>
      <c r="AA26" s="10">
        <f t="shared" si="8"/>
        <v>-237</v>
      </c>
    </row>
    <row r="27" spans="1:27" s="10" customFormat="1" ht="39.950000000000003" customHeight="1" x14ac:dyDescent="0.4">
      <c r="A27" s="10" t="str">
        <f t="shared" ca="1" si="0"/>
        <v/>
      </c>
      <c r="B27" s="69"/>
      <c r="C27" s="5"/>
      <c r="D27" s="62"/>
      <c r="E27" s="63"/>
      <c r="F27" s="123"/>
      <c r="G27" s="273"/>
      <c r="H27" s="274"/>
      <c r="I27" s="275" t="str">
        <f t="shared" si="1"/>
        <v/>
      </c>
      <c r="J27" s="276"/>
      <c r="K27" s="286" t="str">
        <f t="shared" si="2"/>
        <v/>
      </c>
      <c r="L27" s="276"/>
      <c r="M27" s="286" t="str">
        <f t="shared" si="3"/>
        <v/>
      </c>
      <c r="N27" s="294" t="str">
        <f t="shared" si="4"/>
        <v/>
      </c>
      <c r="O27" s="295" t="str">
        <f t="shared" si="5"/>
        <v/>
      </c>
      <c r="P27" s="274"/>
      <c r="Q27" s="286" t="str">
        <f t="shared" si="6"/>
        <v/>
      </c>
      <c r="R27" s="274"/>
      <c r="S27" s="286" t="str">
        <f t="shared" si="7"/>
        <v/>
      </c>
      <c r="T27" s="272"/>
      <c r="U27" s="272"/>
      <c r="V27" s="272"/>
      <c r="W27" s="272"/>
      <c r="X27" s="14"/>
      <c r="AA27" s="10">
        <f t="shared" si="8"/>
        <v>-237</v>
      </c>
    </row>
    <row r="28" spans="1:27" s="10" customFormat="1" ht="39.950000000000003" customHeight="1" x14ac:dyDescent="0.4">
      <c r="A28" s="10" t="str">
        <f t="shared" ca="1" si="0"/>
        <v/>
      </c>
      <c r="B28" s="69"/>
      <c r="C28" s="5"/>
      <c r="D28" s="62"/>
      <c r="E28" s="63"/>
      <c r="F28" s="123"/>
      <c r="G28" s="273"/>
      <c r="H28" s="274"/>
      <c r="I28" s="275" t="str">
        <f t="shared" si="1"/>
        <v/>
      </c>
      <c r="J28" s="276"/>
      <c r="K28" s="286" t="str">
        <f t="shared" si="2"/>
        <v/>
      </c>
      <c r="L28" s="276"/>
      <c r="M28" s="286" t="str">
        <f t="shared" si="3"/>
        <v/>
      </c>
      <c r="N28" s="294" t="str">
        <f t="shared" si="4"/>
        <v/>
      </c>
      <c r="O28" s="295" t="str">
        <f t="shared" si="5"/>
        <v/>
      </c>
      <c r="P28" s="274"/>
      <c r="Q28" s="286" t="str">
        <f t="shared" si="6"/>
        <v/>
      </c>
      <c r="R28" s="274"/>
      <c r="S28" s="286" t="str">
        <f t="shared" si="7"/>
        <v/>
      </c>
      <c r="T28" s="272"/>
      <c r="U28" s="272"/>
      <c r="V28" s="272"/>
      <c r="W28" s="272"/>
      <c r="X28" s="14"/>
      <c r="AA28" s="10">
        <f t="shared" si="8"/>
        <v>-237</v>
      </c>
    </row>
    <row r="29" spans="1:27" s="10" customFormat="1" ht="39.950000000000003" customHeight="1" x14ac:dyDescent="0.4">
      <c r="A29" s="10" t="str">
        <f t="shared" ca="1" si="0"/>
        <v/>
      </c>
      <c r="B29" s="69"/>
      <c r="C29" s="5"/>
      <c r="D29" s="62"/>
      <c r="E29" s="63"/>
      <c r="F29" s="123"/>
      <c r="G29" s="273"/>
      <c r="H29" s="274"/>
      <c r="I29" s="275" t="str">
        <f t="shared" si="1"/>
        <v/>
      </c>
      <c r="J29" s="276"/>
      <c r="K29" s="286" t="str">
        <f t="shared" si="2"/>
        <v/>
      </c>
      <c r="L29" s="276"/>
      <c r="M29" s="286" t="str">
        <f t="shared" si="3"/>
        <v/>
      </c>
      <c r="N29" s="294" t="str">
        <f t="shared" si="4"/>
        <v/>
      </c>
      <c r="O29" s="295" t="str">
        <f t="shared" si="5"/>
        <v/>
      </c>
      <c r="P29" s="274"/>
      <c r="Q29" s="286" t="str">
        <f t="shared" si="6"/>
        <v/>
      </c>
      <c r="R29" s="274"/>
      <c r="S29" s="286" t="str">
        <f t="shared" si="7"/>
        <v/>
      </c>
      <c r="T29" s="272"/>
      <c r="U29" s="272"/>
      <c r="V29" s="272"/>
      <c r="W29" s="272"/>
      <c r="X29" s="14"/>
      <c r="AA29" s="10">
        <f t="shared" si="8"/>
        <v>-237</v>
      </c>
    </row>
    <row r="30" spans="1:27" s="10" customFormat="1" ht="39.950000000000003" customHeight="1" x14ac:dyDescent="0.4">
      <c r="A30" s="10" t="str">
        <f t="shared" ca="1" si="0"/>
        <v/>
      </c>
      <c r="B30" s="69"/>
      <c r="C30" s="5"/>
      <c r="D30" s="62"/>
      <c r="E30" s="63"/>
      <c r="F30" s="123"/>
      <c r="G30" s="273"/>
      <c r="H30" s="274"/>
      <c r="I30" s="275" t="str">
        <f t="shared" si="1"/>
        <v/>
      </c>
      <c r="J30" s="276"/>
      <c r="K30" s="286" t="str">
        <f t="shared" si="2"/>
        <v/>
      </c>
      <c r="L30" s="276"/>
      <c r="M30" s="286" t="str">
        <f t="shared" si="3"/>
        <v/>
      </c>
      <c r="N30" s="294" t="str">
        <f t="shared" si="4"/>
        <v/>
      </c>
      <c r="O30" s="295" t="str">
        <f t="shared" si="5"/>
        <v/>
      </c>
      <c r="P30" s="274"/>
      <c r="Q30" s="286" t="str">
        <f t="shared" si="6"/>
        <v/>
      </c>
      <c r="R30" s="274"/>
      <c r="S30" s="286" t="str">
        <f t="shared" si="7"/>
        <v/>
      </c>
      <c r="T30" s="272"/>
      <c r="U30" s="272"/>
      <c r="V30" s="272"/>
      <c r="W30" s="272"/>
      <c r="X30" s="14"/>
      <c r="AA30" s="10">
        <f t="shared" si="8"/>
        <v>-237</v>
      </c>
    </row>
    <row r="31" spans="1:27" s="10" customFormat="1" ht="39.950000000000003" customHeight="1" x14ac:dyDescent="0.4">
      <c r="A31" s="10" t="str">
        <f t="shared" ca="1" si="0"/>
        <v/>
      </c>
      <c r="B31" s="69"/>
      <c r="C31" s="5"/>
      <c r="D31" s="62"/>
      <c r="E31" s="63"/>
      <c r="F31" s="123"/>
      <c r="G31" s="273"/>
      <c r="H31" s="274"/>
      <c r="I31" s="275" t="str">
        <f t="shared" si="1"/>
        <v/>
      </c>
      <c r="J31" s="276"/>
      <c r="K31" s="286" t="str">
        <f t="shared" si="2"/>
        <v/>
      </c>
      <c r="L31" s="276"/>
      <c r="M31" s="286" t="str">
        <f t="shared" si="3"/>
        <v/>
      </c>
      <c r="N31" s="294" t="str">
        <f t="shared" si="4"/>
        <v/>
      </c>
      <c r="O31" s="295" t="str">
        <f t="shared" si="5"/>
        <v/>
      </c>
      <c r="P31" s="274"/>
      <c r="Q31" s="286" t="str">
        <f t="shared" si="6"/>
        <v/>
      </c>
      <c r="R31" s="274"/>
      <c r="S31" s="286" t="str">
        <f t="shared" si="7"/>
        <v/>
      </c>
      <c r="T31" s="272"/>
      <c r="U31" s="272"/>
      <c r="V31" s="272"/>
      <c r="W31" s="272"/>
      <c r="X31" s="14"/>
      <c r="AA31" s="10">
        <f t="shared" si="8"/>
        <v>-237</v>
      </c>
    </row>
    <row r="32" spans="1:27" s="10" customFormat="1" ht="39.950000000000003" customHeight="1" x14ac:dyDescent="0.4">
      <c r="A32" s="10" t="str">
        <f t="shared" ca="1" si="0"/>
        <v/>
      </c>
      <c r="B32" s="69"/>
      <c r="C32" s="5"/>
      <c r="D32" s="62"/>
      <c r="E32" s="63"/>
      <c r="F32" s="123"/>
      <c r="G32" s="273"/>
      <c r="H32" s="274"/>
      <c r="I32" s="275" t="str">
        <f t="shared" si="1"/>
        <v/>
      </c>
      <c r="J32" s="276"/>
      <c r="K32" s="286" t="str">
        <f t="shared" si="2"/>
        <v/>
      </c>
      <c r="L32" s="276"/>
      <c r="M32" s="286" t="str">
        <f t="shared" si="3"/>
        <v/>
      </c>
      <c r="N32" s="294" t="str">
        <f t="shared" si="4"/>
        <v/>
      </c>
      <c r="O32" s="295" t="str">
        <f t="shared" si="5"/>
        <v/>
      </c>
      <c r="P32" s="274"/>
      <c r="Q32" s="286" t="str">
        <f t="shared" si="6"/>
        <v/>
      </c>
      <c r="R32" s="274"/>
      <c r="S32" s="286" t="str">
        <f t="shared" si="7"/>
        <v/>
      </c>
      <c r="T32" s="272"/>
      <c r="U32" s="272"/>
      <c r="V32" s="272"/>
      <c r="W32" s="272"/>
      <c r="X32" s="14"/>
      <c r="AA32" s="10">
        <f t="shared" si="8"/>
        <v>-237</v>
      </c>
    </row>
    <row r="33" spans="1:27" s="10" customFormat="1" ht="39.950000000000003" customHeight="1" x14ac:dyDescent="0.4">
      <c r="A33" s="10" t="str">
        <f t="shared" ca="1" si="0"/>
        <v/>
      </c>
      <c r="B33" s="69"/>
      <c r="C33" s="5"/>
      <c r="D33" s="62"/>
      <c r="E33" s="63"/>
      <c r="F33" s="123"/>
      <c r="G33" s="273"/>
      <c r="H33" s="274"/>
      <c r="I33" s="275" t="str">
        <f t="shared" si="1"/>
        <v/>
      </c>
      <c r="J33" s="276"/>
      <c r="K33" s="286" t="str">
        <f t="shared" si="2"/>
        <v/>
      </c>
      <c r="L33" s="276"/>
      <c r="M33" s="286" t="str">
        <f t="shared" si="3"/>
        <v/>
      </c>
      <c r="N33" s="294" t="str">
        <f t="shared" si="4"/>
        <v/>
      </c>
      <c r="O33" s="295" t="str">
        <f t="shared" si="5"/>
        <v/>
      </c>
      <c r="P33" s="274"/>
      <c r="Q33" s="286" t="str">
        <f t="shared" si="6"/>
        <v/>
      </c>
      <c r="R33" s="274"/>
      <c r="S33" s="286" t="str">
        <f t="shared" si="7"/>
        <v/>
      </c>
      <c r="T33" s="272"/>
      <c r="U33" s="272"/>
      <c r="V33" s="272"/>
      <c r="W33" s="272"/>
      <c r="X33" s="14"/>
      <c r="AA33" s="10">
        <f t="shared" si="8"/>
        <v>-237</v>
      </c>
    </row>
    <row r="34" spans="1:27" s="10" customFormat="1" ht="39.950000000000003" customHeight="1" x14ac:dyDescent="0.4">
      <c r="A34" s="10" t="str">
        <f t="shared" ca="1" si="0"/>
        <v/>
      </c>
      <c r="B34" s="69"/>
      <c r="C34" s="5"/>
      <c r="D34" s="62"/>
      <c r="E34" s="63"/>
      <c r="F34" s="123"/>
      <c r="G34" s="273"/>
      <c r="H34" s="274"/>
      <c r="I34" s="275" t="str">
        <f t="shared" si="1"/>
        <v/>
      </c>
      <c r="J34" s="276"/>
      <c r="K34" s="286" t="str">
        <f t="shared" si="2"/>
        <v/>
      </c>
      <c r="L34" s="276"/>
      <c r="M34" s="286" t="str">
        <f t="shared" si="3"/>
        <v/>
      </c>
      <c r="N34" s="294" t="str">
        <f t="shared" si="4"/>
        <v/>
      </c>
      <c r="O34" s="295" t="str">
        <f t="shared" si="5"/>
        <v/>
      </c>
      <c r="P34" s="274"/>
      <c r="Q34" s="286" t="str">
        <f t="shared" si="6"/>
        <v/>
      </c>
      <c r="R34" s="274"/>
      <c r="S34" s="286" t="str">
        <f t="shared" si="7"/>
        <v/>
      </c>
      <c r="T34" s="272"/>
      <c r="U34" s="272"/>
      <c r="V34" s="272"/>
      <c r="W34" s="272"/>
      <c r="X34" s="14"/>
      <c r="AA34" s="10">
        <f t="shared" si="8"/>
        <v>-237</v>
      </c>
    </row>
    <row r="35" spans="1:27" s="10" customFormat="1" ht="39.950000000000003" customHeight="1" x14ac:dyDescent="0.4">
      <c r="A35" s="10" t="str">
        <f t="shared" ca="1" si="0"/>
        <v/>
      </c>
      <c r="B35" s="69"/>
      <c r="C35" s="5"/>
      <c r="D35" s="62"/>
      <c r="E35" s="63"/>
      <c r="F35" s="123"/>
      <c r="G35" s="273"/>
      <c r="H35" s="274"/>
      <c r="I35" s="275" t="str">
        <f t="shared" si="1"/>
        <v/>
      </c>
      <c r="J35" s="276"/>
      <c r="K35" s="286" t="str">
        <f t="shared" si="2"/>
        <v/>
      </c>
      <c r="L35" s="276"/>
      <c r="M35" s="286" t="str">
        <f t="shared" si="3"/>
        <v/>
      </c>
      <c r="N35" s="294" t="str">
        <f t="shared" si="4"/>
        <v/>
      </c>
      <c r="O35" s="295" t="str">
        <f t="shared" si="5"/>
        <v/>
      </c>
      <c r="P35" s="274"/>
      <c r="Q35" s="286" t="str">
        <f t="shared" si="6"/>
        <v/>
      </c>
      <c r="R35" s="274"/>
      <c r="S35" s="286" t="str">
        <f t="shared" si="7"/>
        <v/>
      </c>
      <c r="T35" s="272"/>
      <c r="U35" s="272"/>
      <c r="V35" s="272"/>
      <c r="W35" s="272"/>
      <c r="X35" s="14"/>
      <c r="AA35" s="10">
        <f t="shared" si="8"/>
        <v>-237</v>
      </c>
    </row>
    <row r="36" spans="1:27" s="10" customFormat="1" ht="39.950000000000003" customHeight="1" x14ac:dyDescent="0.4">
      <c r="A36" s="10" t="str">
        <f t="shared" ca="1" si="0"/>
        <v/>
      </c>
      <c r="B36" s="69"/>
      <c r="C36" s="5"/>
      <c r="D36" s="62"/>
      <c r="E36" s="63"/>
      <c r="F36" s="123"/>
      <c r="G36" s="273"/>
      <c r="H36" s="274"/>
      <c r="I36" s="275" t="str">
        <f t="shared" si="1"/>
        <v/>
      </c>
      <c r="J36" s="277"/>
      <c r="K36" s="286" t="str">
        <f t="shared" si="2"/>
        <v/>
      </c>
      <c r="L36" s="277"/>
      <c r="M36" s="286" t="str">
        <f t="shared" si="3"/>
        <v/>
      </c>
      <c r="N36" s="294" t="str">
        <f t="shared" si="4"/>
        <v/>
      </c>
      <c r="O36" s="295" t="str">
        <f t="shared" si="5"/>
        <v/>
      </c>
      <c r="P36" s="273"/>
      <c r="Q36" s="286" t="str">
        <f t="shared" si="6"/>
        <v/>
      </c>
      <c r="R36" s="273"/>
      <c r="S36" s="286" t="str">
        <f t="shared" si="7"/>
        <v/>
      </c>
      <c r="T36" s="271"/>
      <c r="U36" s="271"/>
      <c r="V36" s="271"/>
      <c r="W36" s="271"/>
      <c r="X36" s="14"/>
      <c r="AA36" s="10">
        <f t="shared" si="8"/>
        <v>-237</v>
      </c>
    </row>
    <row r="37" spans="1:27" ht="9.9499999999999993" customHeight="1" x14ac:dyDescent="0.2">
      <c r="C37" s="25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7"/>
    </row>
    <row r="38" spans="1:27" ht="12.75" customHeight="1" x14ac:dyDescent="0.2">
      <c r="D38" s="241" t="str">
        <f ca="1">CELL("filename",C8)</f>
        <v>\\cdlp-ttfile\Site_Characterization\PROJECT FOLDER\2020 PROJECTS\20.206201008 - KGS - MiHPT &amp; APS - Marietta, GA AFP6\APS\MSTJV\[DPT11_Groundwater Profiling Log_MSTJV.xlsx]Sample 4</v>
      </c>
      <c r="F38" s="4"/>
    </row>
    <row r="39" spans="1:27" ht="12.75" customHeight="1" x14ac:dyDescent="0.2">
      <c r="F39" s="4"/>
      <c r="V39" s="378" t="s">
        <v>24</v>
      </c>
      <c r="W39" s="378"/>
    </row>
    <row r="40" spans="1:27" ht="12.75" customHeight="1" x14ac:dyDescent="0.2">
      <c r="B40" s="119"/>
      <c r="C40" s="119"/>
      <c r="D40" s="119"/>
      <c r="E40" s="119"/>
      <c r="F40" s="4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</row>
    <row r="41" spans="1:27" ht="12.75" customHeight="1" x14ac:dyDescent="0.2">
      <c r="B41" s="119"/>
      <c r="C41" s="119"/>
      <c r="D41" s="119"/>
      <c r="E41" s="119"/>
      <c r="F41" s="4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</row>
    <row r="42" spans="1:27" ht="12.75" customHeight="1" x14ac:dyDescent="0.2">
      <c r="B42" s="119"/>
      <c r="C42" s="119"/>
      <c r="D42" s="119"/>
      <c r="E42" s="119"/>
      <c r="F42" s="4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</row>
    <row r="43" spans="1:27" ht="12.75" customHeight="1" x14ac:dyDescent="0.2">
      <c r="B43" s="119"/>
      <c r="C43" s="119"/>
      <c r="D43" s="119"/>
      <c r="E43" s="119"/>
      <c r="F43" s="4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</row>
    <row r="44" spans="1:27" ht="12.75" customHeight="1" x14ac:dyDescent="0.2">
      <c r="B44" s="119"/>
      <c r="C44" s="119"/>
      <c r="D44" s="119"/>
      <c r="E44" s="119"/>
      <c r="F44" s="4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</row>
    <row r="45" spans="1:27" ht="12.75" customHeight="1" x14ac:dyDescent="0.2">
      <c r="B45" s="119"/>
      <c r="C45" s="119"/>
      <c r="D45" s="119"/>
      <c r="E45" s="119"/>
      <c r="F45" s="4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</row>
    <row r="46" spans="1:27" ht="12.75" customHeight="1" x14ac:dyDescent="0.2">
      <c r="B46" s="119"/>
      <c r="C46" s="119"/>
      <c r="D46" s="119"/>
      <c r="E46" s="119"/>
      <c r="F46" s="4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</row>
    <row r="47" spans="1:27" ht="12.75" customHeight="1" x14ac:dyDescent="0.2">
      <c r="B47" s="119"/>
      <c r="C47" s="119"/>
      <c r="D47" s="119"/>
      <c r="E47" s="119"/>
      <c r="F47" s="4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</row>
    <row r="48" spans="1:27" ht="12.75" customHeight="1" x14ac:dyDescent="0.2">
      <c r="B48" s="119"/>
      <c r="C48" s="119"/>
      <c r="D48" s="119"/>
      <c r="E48" s="119"/>
      <c r="F48" s="4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</row>
    <row r="49" spans="2:24" ht="12.75" customHeight="1" x14ac:dyDescent="0.2">
      <c r="B49" s="379" t="s">
        <v>58</v>
      </c>
      <c r="C49" s="353"/>
      <c r="D49" s="354"/>
      <c r="E49" s="119"/>
      <c r="F49" s="4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</row>
    <row r="50" spans="2:24" ht="12.75" customHeight="1" x14ac:dyDescent="0.2">
      <c r="B50" s="380">
        <f ca="1">MAX(A14:A36)</f>
        <v>0</v>
      </c>
      <c r="C50" s="355"/>
      <c r="D50" s="356"/>
      <c r="E50" s="119"/>
      <c r="F50" s="4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</row>
    <row r="51" spans="2:24" x14ac:dyDescent="0.2">
      <c r="F51" s="4"/>
    </row>
    <row r="52" spans="2:24" x14ac:dyDescent="0.2">
      <c r="F52" s="4"/>
    </row>
  </sheetData>
  <sheetProtection selectLockedCells="1"/>
  <mergeCells count="13">
    <mergeCell ref="E7:F7"/>
    <mergeCell ref="D2:D3"/>
    <mergeCell ref="E2:H3"/>
    <mergeCell ref="R2:R3"/>
    <mergeCell ref="E6:F6"/>
    <mergeCell ref="O2:P3"/>
    <mergeCell ref="Q2:Q3"/>
    <mergeCell ref="E5:F5"/>
    <mergeCell ref="E8:F8"/>
    <mergeCell ref="D10:W10"/>
    <mergeCell ref="V39:W39"/>
    <mergeCell ref="B49:D49"/>
    <mergeCell ref="B50:D50"/>
  </mergeCells>
  <conditionalFormatting sqref="I14:I36 K14:K36 M14:M36 Q14:Q36 S14:S36 O15:O36">
    <cfRule type="cellIs" dxfId="20" priority="1" operator="between">
      <formula>-10</formula>
      <formula>10</formula>
    </cfRule>
  </conditionalFormatting>
  <printOptions horizontalCentered="1"/>
  <pageMargins left="0.5" right="0.5" top="0.75" bottom="0.75" header="0.17" footer="0"/>
  <pageSetup scale="34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25</vt:i4>
      </vt:variant>
    </vt:vector>
  </HeadingPairs>
  <TitlesOfParts>
    <vt:vector size="55" baseType="lpstr">
      <vt:lpstr>Front</vt:lpstr>
      <vt:lpstr>IK Behavior</vt:lpstr>
      <vt:lpstr>Sample Attempt</vt:lpstr>
      <vt:lpstr>Processed Ik</vt:lpstr>
      <vt:lpstr>Ik Plot</vt:lpstr>
      <vt:lpstr>Sample 1</vt:lpstr>
      <vt:lpstr>Sample 2</vt:lpstr>
      <vt:lpstr>Sample 3</vt:lpstr>
      <vt:lpstr>Sample 4</vt:lpstr>
      <vt:lpstr>Sample 5</vt:lpstr>
      <vt:lpstr>Sample 6</vt:lpstr>
      <vt:lpstr>Sample 7</vt:lpstr>
      <vt:lpstr>Sample 8</vt:lpstr>
      <vt:lpstr>Sample 9</vt:lpstr>
      <vt:lpstr>Sample 10</vt:lpstr>
      <vt:lpstr>Sample 11</vt:lpstr>
      <vt:lpstr>Sample 12</vt:lpstr>
      <vt:lpstr>Sample 13</vt:lpstr>
      <vt:lpstr>Sample 14</vt:lpstr>
      <vt:lpstr>Sample 15</vt:lpstr>
      <vt:lpstr>Sample 16</vt:lpstr>
      <vt:lpstr>Sample 17</vt:lpstr>
      <vt:lpstr>Sample 18</vt:lpstr>
      <vt:lpstr>Sample 19</vt:lpstr>
      <vt:lpstr>Sample 20</vt:lpstr>
      <vt:lpstr>Sample 21</vt:lpstr>
      <vt:lpstr>Sample 22</vt:lpstr>
      <vt:lpstr>Sample 23</vt:lpstr>
      <vt:lpstr>Groundwater Profile Log</vt:lpstr>
      <vt:lpstr>slopes</vt:lpstr>
      <vt:lpstr>'IK Behavior'!Print_Area</vt:lpstr>
      <vt:lpstr>'Sample 1'!Print_Area</vt:lpstr>
      <vt:lpstr>'Sample 10'!Print_Area</vt:lpstr>
      <vt:lpstr>'Sample 11'!Print_Area</vt:lpstr>
      <vt:lpstr>'Sample 12'!Print_Area</vt:lpstr>
      <vt:lpstr>'Sample 13'!Print_Area</vt:lpstr>
      <vt:lpstr>'Sample 14'!Print_Area</vt:lpstr>
      <vt:lpstr>'Sample 15'!Print_Area</vt:lpstr>
      <vt:lpstr>'Sample 16'!Print_Area</vt:lpstr>
      <vt:lpstr>'Sample 17'!Print_Area</vt:lpstr>
      <vt:lpstr>'Sample 18'!Print_Area</vt:lpstr>
      <vt:lpstr>'Sample 19'!Print_Area</vt:lpstr>
      <vt:lpstr>'Sample 2'!Print_Area</vt:lpstr>
      <vt:lpstr>'Sample 20'!Print_Area</vt:lpstr>
      <vt:lpstr>'Sample 21'!Print_Area</vt:lpstr>
      <vt:lpstr>'Sample 22'!Print_Area</vt:lpstr>
      <vt:lpstr>'Sample 23'!Print_Area</vt:lpstr>
      <vt:lpstr>'Sample 3'!Print_Area</vt:lpstr>
      <vt:lpstr>'Sample 4'!Print_Area</vt:lpstr>
      <vt:lpstr>'Sample 5'!Print_Area</vt:lpstr>
      <vt:lpstr>'Sample 6'!Print_Area</vt:lpstr>
      <vt:lpstr>'Sample 7'!Print_Area</vt:lpstr>
      <vt:lpstr>'Sample 8'!Print_Area</vt:lpstr>
      <vt:lpstr>'Sample 9'!Print_Area</vt:lpstr>
      <vt:lpstr>'Sample Attempt'!Print_Area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dmkc</dc:creator>
  <cp:lastModifiedBy>Casey Moore</cp:lastModifiedBy>
  <cp:lastPrinted>2020-06-24T15:12:53Z</cp:lastPrinted>
  <dcterms:created xsi:type="dcterms:W3CDTF">1999-09-28T02:07:07Z</dcterms:created>
  <dcterms:modified xsi:type="dcterms:W3CDTF">2020-06-24T15:14:32Z</dcterms:modified>
</cp:coreProperties>
</file>