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\\cdlp-ttfile\Site_Characterization\PROJECT FOLDER\2020 PROJECTS\20.206201008 - KGS - MiHPT &amp; APS - Marietta, GA AFP6\APS\MSTJV\"/>
    </mc:Choice>
  </mc:AlternateContent>
  <xr:revisionPtr revIDLastSave="0" documentId="13_ncr:1_{50BBE8C2-361E-4297-8BC0-F51063857E1B}" xr6:coauthVersionLast="45" xr6:coauthVersionMax="45" xr10:uidLastSave="{00000000-0000-0000-0000-000000000000}"/>
  <bookViews>
    <workbookView xWindow="-28920" yWindow="-120" windowWidth="29040" windowHeight="15840" tabRatio="773" xr2:uid="{00000000-000D-0000-FFFF-FFFF00000000}"/>
  </bookViews>
  <sheets>
    <sheet name="Front" sheetId="139" r:id="rId1"/>
    <sheet name="IK Behavior" sheetId="102" r:id="rId2"/>
    <sheet name="Sample Attempt" sheetId="138" r:id="rId3"/>
    <sheet name="Processed Ik" sheetId="103" r:id="rId4"/>
    <sheet name="Ik Plot" sheetId="109" r:id="rId5"/>
    <sheet name="Sample 1" sheetId="147" r:id="rId6"/>
    <sheet name="Sample 2" sheetId="148" r:id="rId7"/>
    <sheet name="Sample 3" sheetId="149" r:id="rId8"/>
    <sheet name="Sample 4" sheetId="150" r:id="rId9"/>
    <sheet name="Sample 5" sheetId="151" r:id="rId10"/>
    <sheet name="Sample 6" sheetId="152" r:id="rId11"/>
    <sheet name="Sample 7" sheetId="153" r:id="rId12"/>
    <sheet name="Sample 8" sheetId="154" r:id="rId13"/>
    <sheet name="Sample 9" sheetId="143" r:id="rId14"/>
    <sheet name="Sample 10" sheetId="144" r:id="rId15"/>
    <sheet name="Sample 11" sheetId="145" r:id="rId16"/>
    <sheet name="Sample 12" sheetId="146" r:id="rId17"/>
    <sheet name="Sample 13" sheetId="141" r:id="rId18"/>
    <sheet name="Sample 14" sheetId="142" r:id="rId19"/>
    <sheet name="Sample 15" sheetId="52" r:id="rId20"/>
    <sheet name="Sample 16" sheetId="140" r:id="rId21"/>
    <sheet name="Sample 17" sheetId="155" r:id="rId22"/>
    <sheet name="Sample 18" sheetId="156" r:id="rId23"/>
    <sheet name="Sample 19" sheetId="157" r:id="rId24"/>
    <sheet name="Sample 20" sheetId="158" r:id="rId25"/>
    <sheet name="Sample 21" sheetId="159" r:id="rId26"/>
    <sheet name="Sample 22" sheetId="160" r:id="rId27"/>
    <sheet name="Sample 23" sheetId="161" r:id="rId28"/>
    <sheet name="Groundwater Profile Log" sheetId="77" r:id="rId29"/>
    <sheet name="slopes" sheetId="137" r:id="rId30"/>
  </sheets>
  <definedNames>
    <definedName name="_xlnm.Print_Area" localSheetId="1">'IK Behavior'!$B$1:$K$48</definedName>
    <definedName name="_xlnm.Print_Area" localSheetId="5">'Sample 1'!$C$1:$X$39</definedName>
    <definedName name="_xlnm.Print_Area" localSheetId="14">'Sample 10'!$C$1:$X$46</definedName>
    <definedName name="_xlnm.Print_Area" localSheetId="15">'Sample 11'!$C$1:$X$46</definedName>
    <definedName name="_xlnm.Print_Area" localSheetId="16">'Sample 12'!$C$1:$X$46</definedName>
    <definedName name="_xlnm.Print_Area" localSheetId="17">'Sample 13'!$C$1:$X$46</definedName>
    <definedName name="_xlnm.Print_Area" localSheetId="18">'Sample 14'!$C$1:$X$46</definedName>
    <definedName name="_xlnm.Print_Area" localSheetId="19">'Sample 15'!$C$1:$X$46</definedName>
    <definedName name="_xlnm.Print_Area" localSheetId="20">'Sample 16'!$C$1:$X$46</definedName>
    <definedName name="_xlnm.Print_Area" localSheetId="21">'Sample 17'!$C$1:$X$46</definedName>
    <definedName name="_xlnm.Print_Area" localSheetId="22">'Sample 18'!$C$1:$X$46</definedName>
    <definedName name="_xlnm.Print_Area" localSheetId="23">'Sample 19'!$C$1:$X$46</definedName>
    <definedName name="_xlnm.Print_Area" localSheetId="6">'Sample 2'!$C$1:$X$46</definedName>
    <definedName name="_xlnm.Print_Area" localSheetId="24">'Sample 20'!$C$1:$X$46</definedName>
    <definedName name="_xlnm.Print_Area" localSheetId="25">'Sample 21'!$C$1:$X$46</definedName>
    <definedName name="_xlnm.Print_Area" localSheetId="26">'Sample 22'!$C$1:$X$46</definedName>
    <definedName name="_xlnm.Print_Area" localSheetId="27">'Sample 23'!$C$1:$X$46</definedName>
    <definedName name="_xlnm.Print_Area" localSheetId="7">'Sample 3'!$C$1:$X$46</definedName>
    <definedName name="_xlnm.Print_Area" localSheetId="8">'Sample 4'!$C$1:$X$46</definedName>
    <definedName name="_xlnm.Print_Area" localSheetId="9">'Sample 5'!$C$1:$X$46</definedName>
    <definedName name="_xlnm.Print_Area" localSheetId="10">'Sample 6'!$C$1:$X$46</definedName>
    <definedName name="_xlnm.Print_Area" localSheetId="11">'Sample 7'!$C$1:$X$46</definedName>
    <definedName name="_xlnm.Print_Area" localSheetId="12">'Sample 8'!$C$1:$X$46</definedName>
    <definedName name="_xlnm.Print_Area" localSheetId="13">'Sample 9'!$C$1:$X$46</definedName>
    <definedName name="_xlnm.Print_Area" localSheetId="2">'Sample Attempt'!$B$1:$N$49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161" l="1"/>
  <c r="P7" i="161"/>
  <c r="P6" i="161"/>
  <c r="P5" i="161"/>
  <c r="Q2" i="161"/>
  <c r="P8" i="160"/>
  <c r="P7" i="160"/>
  <c r="P6" i="160"/>
  <c r="P5" i="160"/>
  <c r="Q2" i="160"/>
  <c r="P8" i="159"/>
  <c r="P7" i="159"/>
  <c r="P6" i="159"/>
  <c r="P5" i="159"/>
  <c r="Q2" i="159"/>
  <c r="P8" i="158"/>
  <c r="P7" i="158"/>
  <c r="P6" i="158"/>
  <c r="P5" i="158"/>
  <c r="Q2" i="158"/>
  <c r="P8" i="157"/>
  <c r="P7" i="157"/>
  <c r="P6" i="157"/>
  <c r="P5" i="157"/>
  <c r="Q2" i="157"/>
  <c r="P8" i="156"/>
  <c r="P7" i="156"/>
  <c r="P6" i="156"/>
  <c r="P5" i="156"/>
  <c r="Q2" i="156"/>
  <c r="P8" i="155"/>
  <c r="P7" i="155"/>
  <c r="P6" i="155"/>
  <c r="P5" i="155"/>
  <c r="Q2" i="155"/>
  <c r="P8" i="140"/>
  <c r="P7" i="140"/>
  <c r="P6" i="140"/>
  <c r="P5" i="140"/>
  <c r="Q2" i="140"/>
  <c r="P8" i="52"/>
  <c r="P7" i="52"/>
  <c r="P6" i="52"/>
  <c r="P5" i="52"/>
  <c r="Q2" i="52"/>
  <c r="P8" i="142"/>
  <c r="P7" i="142"/>
  <c r="P6" i="142"/>
  <c r="P5" i="142"/>
  <c r="Q2" i="142"/>
  <c r="P8" i="141"/>
  <c r="P7" i="141"/>
  <c r="P6" i="141"/>
  <c r="P5" i="141"/>
  <c r="Q2" i="141"/>
  <c r="P8" i="146"/>
  <c r="P7" i="146"/>
  <c r="P6" i="146"/>
  <c r="P5" i="146"/>
  <c r="Q2" i="146"/>
  <c r="P8" i="145"/>
  <c r="P7" i="145"/>
  <c r="P6" i="145"/>
  <c r="P5" i="145"/>
  <c r="Q2" i="145"/>
  <c r="P8" i="144"/>
  <c r="P7" i="144"/>
  <c r="P6" i="144"/>
  <c r="P5" i="144"/>
  <c r="Q2" i="144"/>
  <c r="P8" i="143"/>
  <c r="P7" i="143"/>
  <c r="P6" i="143"/>
  <c r="P5" i="143"/>
  <c r="Q2" i="143"/>
  <c r="P8" i="154"/>
  <c r="P7" i="154"/>
  <c r="P6" i="154"/>
  <c r="P5" i="154"/>
  <c r="Q2" i="154"/>
  <c r="P8" i="153"/>
  <c r="P7" i="153"/>
  <c r="P6" i="153"/>
  <c r="P5" i="153"/>
  <c r="Q2" i="153"/>
  <c r="P8" i="152"/>
  <c r="P7" i="152"/>
  <c r="P6" i="152"/>
  <c r="P5" i="152"/>
  <c r="Q2" i="152"/>
  <c r="P8" i="151"/>
  <c r="P7" i="151"/>
  <c r="P6" i="151"/>
  <c r="P5" i="151"/>
  <c r="Q2" i="151"/>
  <c r="P8" i="150"/>
  <c r="P7" i="150"/>
  <c r="P6" i="150"/>
  <c r="P5" i="150"/>
  <c r="Q2" i="150"/>
  <c r="P8" i="149"/>
  <c r="P7" i="149"/>
  <c r="P6" i="149"/>
  <c r="P5" i="149"/>
  <c r="Q2" i="149"/>
  <c r="P8" i="148"/>
  <c r="P7" i="148"/>
  <c r="P6" i="148"/>
  <c r="P5" i="148"/>
  <c r="Q2" i="148"/>
  <c r="P5" i="147"/>
  <c r="P8" i="147"/>
  <c r="P7" i="147"/>
  <c r="P6" i="147"/>
  <c r="Q2" i="147"/>
  <c r="L7" i="139" l="1"/>
  <c r="L6" i="139"/>
  <c r="K17" i="102" l="1"/>
  <c r="K18" i="102"/>
  <c r="K19" i="102"/>
  <c r="K20" i="102"/>
  <c r="K21" i="102"/>
  <c r="K22" i="102"/>
  <c r="K23" i="102"/>
  <c r="K24" i="102"/>
  <c r="K25" i="102"/>
  <c r="K26" i="102"/>
  <c r="K27" i="102"/>
  <c r="K28" i="102"/>
  <c r="K29" i="102"/>
  <c r="K30" i="102"/>
  <c r="K31" i="102"/>
  <c r="K32" i="102"/>
  <c r="K33" i="102"/>
  <c r="K34" i="102"/>
  <c r="K35" i="102"/>
  <c r="K36" i="102"/>
  <c r="K37" i="102"/>
  <c r="K38" i="102"/>
  <c r="K39" i="102"/>
  <c r="K40" i="102"/>
  <c r="K41" i="102"/>
  <c r="K42" i="102"/>
  <c r="K43" i="102"/>
  <c r="K44" i="102"/>
  <c r="K45" i="102"/>
  <c r="K16" i="102"/>
  <c r="G17" i="138" l="1"/>
  <c r="G18" i="138"/>
  <c r="G19" i="138"/>
  <c r="G20" i="138"/>
  <c r="G21" i="138"/>
  <c r="G22" i="138"/>
  <c r="G23" i="138"/>
  <c r="G24" i="138"/>
  <c r="G25" i="138"/>
  <c r="G26" i="138"/>
  <c r="G27" i="138"/>
  <c r="G28" i="138"/>
  <c r="G29" i="138"/>
  <c r="G30" i="138"/>
  <c r="G31" i="138"/>
  <c r="G32" i="138"/>
  <c r="G33" i="138"/>
  <c r="G34" i="138"/>
  <c r="G35" i="138"/>
  <c r="G36" i="138"/>
  <c r="G37" i="138"/>
  <c r="G38" i="138"/>
  <c r="G39" i="138"/>
  <c r="G40" i="138"/>
  <c r="G41" i="138"/>
  <c r="G42" i="138"/>
  <c r="G43" i="138"/>
  <c r="G44" i="138"/>
  <c r="G45" i="138"/>
  <c r="G46" i="138"/>
  <c r="G16" i="138"/>
  <c r="E16" i="102"/>
  <c r="E17" i="102" l="1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K10" i="102" l="1"/>
  <c r="K9" i="102"/>
  <c r="K8" i="102"/>
  <c r="C6" i="139" l="1"/>
  <c r="D38" i="161"/>
  <c r="AA36" i="161"/>
  <c r="S36" i="161"/>
  <c r="Q36" i="161"/>
  <c r="N36" i="161"/>
  <c r="M36" i="161"/>
  <c r="K36" i="161"/>
  <c r="I36" i="161"/>
  <c r="A36" i="161"/>
  <c r="AA35" i="161"/>
  <c r="S35" i="161"/>
  <c r="Q35" i="161"/>
  <c r="N35" i="161"/>
  <c r="O36" i="161" s="1"/>
  <c r="M35" i="161"/>
  <c r="K35" i="161"/>
  <c r="I35" i="161"/>
  <c r="A35" i="161"/>
  <c r="AA34" i="161"/>
  <c r="S34" i="161"/>
  <c r="Q34" i="161"/>
  <c r="N34" i="161"/>
  <c r="O35" i="161" s="1"/>
  <c r="M34" i="161"/>
  <c r="K34" i="161"/>
  <c r="I34" i="161"/>
  <c r="A34" i="161"/>
  <c r="AA33" i="161"/>
  <c r="S33" i="161"/>
  <c r="Q33" i="161"/>
  <c r="N33" i="161"/>
  <c r="O34" i="161" s="1"/>
  <c r="M33" i="161"/>
  <c r="K33" i="161"/>
  <c r="I33" i="161"/>
  <c r="A33" i="161"/>
  <c r="AA32" i="161"/>
  <c r="S32" i="161"/>
  <c r="Q32" i="161"/>
  <c r="N32" i="161"/>
  <c r="O33" i="161" s="1"/>
  <c r="M32" i="161"/>
  <c r="K32" i="161"/>
  <c r="I32" i="161"/>
  <c r="A32" i="161"/>
  <c r="AA31" i="161"/>
  <c r="S31" i="161"/>
  <c r="Q31" i="161"/>
  <c r="N31" i="161"/>
  <c r="O32" i="161" s="1"/>
  <c r="M31" i="161"/>
  <c r="K31" i="161"/>
  <c r="I31" i="161"/>
  <c r="A31" i="161"/>
  <c r="AA30" i="161"/>
  <c r="S30" i="161"/>
  <c r="Q30" i="161"/>
  <c r="N30" i="161"/>
  <c r="O31" i="161" s="1"/>
  <c r="M30" i="161"/>
  <c r="K30" i="161"/>
  <c r="I30" i="161"/>
  <c r="A30" i="161"/>
  <c r="AA29" i="161"/>
  <c r="S29" i="161"/>
  <c r="Q29" i="161"/>
  <c r="N29" i="161"/>
  <c r="O30" i="161" s="1"/>
  <c r="M29" i="161"/>
  <c r="K29" i="161"/>
  <c r="I29" i="161"/>
  <c r="A29" i="161"/>
  <c r="AA28" i="161"/>
  <c r="S28" i="161"/>
  <c r="Q28" i="161"/>
  <c r="N28" i="161"/>
  <c r="O29" i="161" s="1"/>
  <c r="M28" i="161"/>
  <c r="K28" i="161"/>
  <c r="I28" i="161"/>
  <c r="A28" i="161"/>
  <c r="AA27" i="161"/>
  <c r="S27" i="161"/>
  <c r="Q27" i="161"/>
  <c r="N27" i="161"/>
  <c r="O28" i="161" s="1"/>
  <c r="M27" i="161"/>
  <c r="K27" i="161"/>
  <c r="I27" i="161"/>
  <c r="A27" i="161"/>
  <c r="AA26" i="161"/>
  <c r="S26" i="161"/>
  <c r="Q26" i="161"/>
  <c r="N26" i="161"/>
  <c r="O27" i="161" s="1"/>
  <c r="M26" i="161"/>
  <c r="K26" i="161"/>
  <c r="I26" i="161"/>
  <c r="A26" i="161"/>
  <c r="AA25" i="161"/>
  <c r="S25" i="161"/>
  <c r="Q25" i="161"/>
  <c r="N25" i="161"/>
  <c r="O26" i="161" s="1"/>
  <c r="M25" i="161"/>
  <c r="K25" i="161"/>
  <c r="I25" i="161"/>
  <c r="A25" i="161"/>
  <c r="AA24" i="161"/>
  <c r="S24" i="161"/>
  <c r="Q24" i="161"/>
  <c r="N24" i="161"/>
  <c r="O25" i="161" s="1"/>
  <c r="M24" i="161"/>
  <c r="K24" i="161"/>
  <c r="I24" i="161"/>
  <c r="A24" i="161"/>
  <c r="AA23" i="161"/>
  <c r="S23" i="161"/>
  <c r="Q23" i="161"/>
  <c r="N23" i="161"/>
  <c r="O24" i="161" s="1"/>
  <c r="M23" i="161"/>
  <c r="K23" i="161"/>
  <c r="I23" i="161"/>
  <c r="A23" i="161"/>
  <c r="AA22" i="161"/>
  <c r="S22" i="161"/>
  <c r="Q22" i="161"/>
  <c r="N22" i="161"/>
  <c r="O23" i="161" s="1"/>
  <c r="M22" i="161"/>
  <c r="K22" i="161"/>
  <c r="I22" i="161"/>
  <c r="A22" i="161"/>
  <c r="AA21" i="161"/>
  <c r="S21" i="161"/>
  <c r="Q21" i="161"/>
  <c r="N21" i="161"/>
  <c r="O22" i="161" s="1"/>
  <c r="M21" i="161"/>
  <c r="K21" i="161"/>
  <c r="I21" i="161"/>
  <c r="A21" i="161"/>
  <c r="AA20" i="161"/>
  <c r="S20" i="161"/>
  <c r="Q20" i="161"/>
  <c r="N20" i="161"/>
  <c r="O21" i="161" s="1"/>
  <c r="M20" i="161"/>
  <c r="K20" i="161"/>
  <c r="I20" i="161"/>
  <c r="A20" i="161"/>
  <c r="AA19" i="161"/>
  <c r="S19" i="161"/>
  <c r="Q19" i="161"/>
  <c r="N19" i="161"/>
  <c r="O20" i="161" s="1"/>
  <c r="M19" i="161"/>
  <c r="K19" i="161"/>
  <c r="I19" i="161"/>
  <c r="A19" i="161"/>
  <c r="AA18" i="161"/>
  <c r="S18" i="161"/>
  <c r="Q18" i="161"/>
  <c r="O18" i="161"/>
  <c r="N18" i="161"/>
  <c r="O19" i="161" s="1"/>
  <c r="M18" i="161"/>
  <c r="K18" i="161"/>
  <c r="I18" i="161"/>
  <c r="A18" i="161"/>
  <c r="AA17" i="161"/>
  <c r="S17" i="161"/>
  <c r="Q17" i="161"/>
  <c r="N17" i="161"/>
  <c r="M17" i="161"/>
  <c r="K17" i="161"/>
  <c r="I17" i="161"/>
  <c r="A17" i="161"/>
  <c r="AA16" i="161"/>
  <c r="S16" i="161"/>
  <c r="Q16" i="161"/>
  <c r="N16" i="161"/>
  <c r="O17" i="161" s="1"/>
  <c r="M16" i="161"/>
  <c r="K16" i="161"/>
  <c r="I16" i="161"/>
  <c r="A16" i="161"/>
  <c r="AA15" i="161"/>
  <c r="S15" i="161"/>
  <c r="Q15" i="161"/>
  <c r="O15" i="161"/>
  <c r="N15" i="161"/>
  <c r="O16" i="161" s="1"/>
  <c r="M15" i="161"/>
  <c r="K15" i="161"/>
  <c r="I15" i="161"/>
  <c r="A15" i="161"/>
  <c r="AA14" i="161"/>
  <c r="S14" i="161"/>
  <c r="Q14" i="161"/>
  <c r="M14" i="161"/>
  <c r="K14" i="161"/>
  <c r="I14" i="161"/>
  <c r="A14" i="161"/>
  <c r="K8" i="161"/>
  <c r="K7" i="161"/>
  <c r="E7" i="161"/>
  <c r="K6" i="161"/>
  <c r="E6" i="161"/>
  <c r="K5" i="161"/>
  <c r="E5" i="161"/>
  <c r="E2" i="161"/>
  <c r="D38" i="160"/>
  <c r="AA36" i="160"/>
  <c r="S36" i="160"/>
  <c r="Q36" i="160"/>
  <c r="N36" i="160"/>
  <c r="M36" i="160"/>
  <c r="K36" i="160"/>
  <c r="I36" i="160"/>
  <c r="A36" i="160"/>
  <c r="AA35" i="160"/>
  <c r="S35" i="160"/>
  <c r="Q35" i="160"/>
  <c r="N35" i="160"/>
  <c r="O36" i="160" s="1"/>
  <c r="M35" i="160"/>
  <c r="K35" i="160"/>
  <c r="I35" i="160"/>
  <c r="A35" i="160"/>
  <c r="AA34" i="160"/>
  <c r="S34" i="160"/>
  <c r="Q34" i="160"/>
  <c r="N34" i="160"/>
  <c r="O35" i="160" s="1"/>
  <c r="M34" i="160"/>
  <c r="K34" i="160"/>
  <c r="I34" i="160"/>
  <c r="A34" i="160"/>
  <c r="AA33" i="160"/>
  <c r="S33" i="160"/>
  <c r="Q33" i="160"/>
  <c r="N33" i="160"/>
  <c r="O34" i="160" s="1"/>
  <c r="M33" i="160"/>
  <c r="K33" i="160"/>
  <c r="I33" i="160"/>
  <c r="A33" i="160"/>
  <c r="AA32" i="160"/>
  <c r="S32" i="160"/>
  <c r="Q32" i="160"/>
  <c r="N32" i="160"/>
  <c r="O33" i="160" s="1"/>
  <c r="M32" i="160"/>
  <c r="K32" i="160"/>
  <c r="I32" i="160"/>
  <c r="A32" i="160"/>
  <c r="AA31" i="160"/>
  <c r="S31" i="160"/>
  <c r="Q31" i="160"/>
  <c r="N31" i="160"/>
  <c r="O32" i="160" s="1"/>
  <c r="M31" i="160"/>
  <c r="K31" i="160"/>
  <c r="I31" i="160"/>
  <c r="A31" i="160"/>
  <c r="AA30" i="160"/>
  <c r="S30" i="160"/>
  <c r="Q30" i="160"/>
  <c r="N30" i="160"/>
  <c r="O31" i="160" s="1"/>
  <c r="M30" i="160"/>
  <c r="K30" i="160"/>
  <c r="I30" i="160"/>
  <c r="A30" i="160"/>
  <c r="AA29" i="160"/>
  <c r="S29" i="160"/>
  <c r="Q29" i="160"/>
  <c r="N29" i="160"/>
  <c r="O30" i="160" s="1"/>
  <c r="M29" i="160"/>
  <c r="K29" i="160"/>
  <c r="I29" i="160"/>
  <c r="A29" i="160"/>
  <c r="AA28" i="160"/>
  <c r="S28" i="160"/>
  <c r="Q28" i="160"/>
  <c r="N28" i="160"/>
  <c r="O29" i="160" s="1"/>
  <c r="M28" i="160"/>
  <c r="K28" i="160"/>
  <c r="I28" i="160"/>
  <c r="A28" i="160"/>
  <c r="AA27" i="160"/>
  <c r="S27" i="160"/>
  <c r="Q27" i="160"/>
  <c r="N27" i="160"/>
  <c r="O28" i="160" s="1"/>
  <c r="M27" i="160"/>
  <c r="K27" i="160"/>
  <c r="I27" i="160"/>
  <c r="A27" i="160"/>
  <c r="AA26" i="160"/>
  <c r="S26" i="160"/>
  <c r="Q26" i="160"/>
  <c r="N26" i="160"/>
  <c r="O27" i="160" s="1"/>
  <c r="M26" i="160"/>
  <c r="K26" i="160"/>
  <c r="I26" i="160"/>
  <c r="A26" i="160"/>
  <c r="AA25" i="160"/>
  <c r="S25" i="160"/>
  <c r="Q25" i="160"/>
  <c r="N25" i="160"/>
  <c r="O26" i="160" s="1"/>
  <c r="M25" i="160"/>
  <c r="K25" i="160"/>
  <c r="I25" i="160"/>
  <c r="A25" i="160"/>
  <c r="AA24" i="160"/>
  <c r="S24" i="160"/>
  <c r="Q24" i="160"/>
  <c r="N24" i="160"/>
  <c r="O25" i="160" s="1"/>
  <c r="M24" i="160"/>
  <c r="K24" i="160"/>
  <c r="I24" i="160"/>
  <c r="A24" i="160"/>
  <c r="AA23" i="160"/>
  <c r="S23" i="160"/>
  <c r="Q23" i="160"/>
  <c r="N23" i="160"/>
  <c r="O24" i="160" s="1"/>
  <c r="M23" i="160"/>
  <c r="K23" i="160"/>
  <c r="I23" i="160"/>
  <c r="A23" i="160"/>
  <c r="AA22" i="160"/>
  <c r="S22" i="160"/>
  <c r="Q22" i="160"/>
  <c r="N22" i="160"/>
  <c r="O23" i="160" s="1"/>
  <c r="M22" i="160"/>
  <c r="K22" i="160"/>
  <c r="I22" i="160"/>
  <c r="A22" i="160"/>
  <c r="AA21" i="160"/>
  <c r="S21" i="160"/>
  <c r="Q21" i="160"/>
  <c r="N21" i="160"/>
  <c r="O22" i="160" s="1"/>
  <c r="M21" i="160"/>
  <c r="K21" i="160"/>
  <c r="I21" i="160"/>
  <c r="A21" i="160"/>
  <c r="AA20" i="160"/>
  <c r="S20" i="160"/>
  <c r="Q20" i="160"/>
  <c r="N20" i="160"/>
  <c r="O21" i="160" s="1"/>
  <c r="M20" i="160"/>
  <c r="K20" i="160"/>
  <c r="I20" i="160"/>
  <c r="A20" i="160"/>
  <c r="AA19" i="160"/>
  <c r="S19" i="160"/>
  <c r="Q19" i="160"/>
  <c r="N19" i="160"/>
  <c r="O20" i="160" s="1"/>
  <c r="M19" i="160"/>
  <c r="K19" i="160"/>
  <c r="I19" i="160"/>
  <c r="A19" i="160"/>
  <c r="AA18" i="160"/>
  <c r="S18" i="160"/>
  <c r="Q18" i="160"/>
  <c r="O18" i="160"/>
  <c r="N18" i="160"/>
  <c r="O19" i="160" s="1"/>
  <c r="M18" i="160"/>
  <c r="K18" i="160"/>
  <c r="I18" i="160"/>
  <c r="A18" i="160"/>
  <c r="AA17" i="160"/>
  <c r="S17" i="160"/>
  <c r="Q17" i="160"/>
  <c r="O17" i="160"/>
  <c r="N17" i="160"/>
  <c r="M17" i="160"/>
  <c r="K17" i="160"/>
  <c r="I17" i="160"/>
  <c r="A17" i="160"/>
  <c r="AA16" i="160"/>
  <c r="S16" i="160"/>
  <c r="Q16" i="160"/>
  <c r="N16" i="160"/>
  <c r="M16" i="160"/>
  <c r="K16" i="160"/>
  <c r="I16" i="160"/>
  <c r="A16" i="160"/>
  <c r="AA15" i="160"/>
  <c r="S15" i="160"/>
  <c r="Q15" i="160"/>
  <c r="O15" i="160"/>
  <c r="N15" i="160"/>
  <c r="O16" i="160" s="1"/>
  <c r="M15" i="160"/>
  <c r="K15" i="160"/>
  <c r="I15" i="160"/>
  <c r="A15" i="160"/>
  <c r="AA14" i="160"/>
  <c r="S14" i="160"/>
  <c r="Q14" i="160"/>
  <c r="M14" i="160"/>
  <c r="K14" i="160"/>
  <c r="I14" i="160"/>
  <c r="A14" i="160"/>
  <c r="K8" i="160"/>
  <c r="K7" i="160"/>
  <c r="E7" i="160"/>
  <c r="K6" i="160"/>
  <c r="E6" i="160"/>
  <c r="K5" i="160"/>
  <c r="E5" i="160"/>
  <c r="E2" i="160"/>
  <c r="D38" i="159"/>
  <c r="AA36" i="159"/>
  <c r="S36" i="159"/>
  <c r="Q36" i="159"/>
  <c r="N36" i="159"/>
  <c r="M36" i="159"/>
  <c r="K36" i="159"/>
  <c r="I36" i="159"/>
  <c r="A36" i="159"/>
  <c r="AA35" i="159"/>
  <c r="S35" i="159"/>
  <c r="Q35" i="159"/>
  <c r="N35" i="159"/>
  <c r="O36" i="159" s="1"/>
  <c r="M35" i="159"/>
  <c r="K35" i="159"/>
  <c r="I35" i="159"/>
  <c r="A35" i="159"/>
  <c r="AA34" i="159"/>
  <c r="S34" i="159"/>
  <c r="Q34" i="159"/>
  <c r="N34" i="159"/>
  <c r="O35" i="159" s="1"/>
  <c r="M34" i="159"/>
  <c r="K34" i="159"/>
  <c r="I34" i="159"/>
  <c r="A34" i="159"/>
  <c r="AA33" i="159"/>
  <c r="S33" i="159"/>
  <c r="Q33" i="159"/>
  <c r="N33" i="159"/>
  <c r="O34" i="159" s="1"/>
  <c r="M33" i="159"/>
  <c r="K33" i="159"/>
  <c r="I33" i="159"/>
  <c r="A33" i="159"/>
  <c r="AA32" i="159"/>
  <c r="S32" i="159"/>
  <c r="Q32" i="159"/>
  <c r="N32" i="159"/>
  <c r="O33" i="159" s="1"/>
  <c r="M32" i="159"/>
  <c r="K32" i="159"/>
  <c r="I32" i="159"/>
  <c r="A32" i="159"/>
  <c r="AA31" i="159"/>
  <c r="S31" i="159"/>
  <c r="Q31" i="159"/>
  <c r="N31" i="159"/>
  <c r="O32" i="159" s="1"/>
  <c r="M31" i="159"/>
  <c r="K31" i="159"/>
  <c r="I31" i="159"/>
  <c r="A31" i="159"/>
  <c r="AA30" i="159"/>
  <c r="S30" i="159"/>
  <c r="Q30" i="159"/>
  <c r="O30" i="159"/>
  <c r="N30" i="159"/>
  <c r="O31" i="159" s="1"/>
  <c r="M30" i="159"/>
  <c r="K30" i="159"/>
  <c r="I30" i="159"/>
  <c r="A30" i="159"/>
  <c r="AA29" i="159"/>
  <c r="S29" i="159"/>
  <c r="Q29" i="159"/>
  <c r="N29" i="159"/>
  <c r="M29" i="159"/>
  <c r="K29" i="159"/>
  <c r="I29" i="159"/>
  <c r="A29" i="159"/>
  <c r="AA28" i="159"/>
  <c r="S28" i="159"/>
  <c r="Q28" i="159"/>
  <c r="N28" i="159"/>
  <c r="O29" i="159" s="1"/>
  <c r="M28" i="159"/>
  <c r="K28" i="159"/>
  <c r="I28" i="159"/>
  <c r="A28" i="159"/>
  <c r="AA27" i="159"/>
  <c r="S27" i="159"/>
  <c r="Q27" i="159"/>
  <c r="N27" i="159"/>
  <c r="O28" i="159" s="1"/>
  <c r="M27" i="159"/>
  <c r="K27" i="159"/>
  <c r="I27" i="159"/>
  <c r="A27" i="159"/>
  <c r="AA26" i="159"/>
  <c r="S26" i="159"/>
  <c r="Q26" i="159"/>
  <c r="N26" i="159"/>
  <c r="O27" i="159" s="1"/>
  <c r="M26" i="159"/>
  <c r="K26" i="159"/>
  <c r="I26" i="159"/>
  <c r="A26" i="159"/>
  <c r="AA25" i="159"/>
  <c r="S25" i="159"/>
  <c r="Q25" i="159"/>
  <c r="N25" i="159"/>
  <c r="O26" i="159" s="1"/>
  <c r="M25" i="159"/>
  <c r="K25" i="159"/>
  <c r="I25" i="159"/>
  <c r="A25" i="159"/>
  <c r="AA24" i="159"/>
  <c r="S24" i="159"/>
  <c r="Q24" i="159"/>
  <c r="N24" i="159"/>
  <c r="O25" i="159" s="1"/>
  <c r="M24" i="159"/>
  <c r="K24" i="159"/>
  <c r="I24" i="159"/>
  <c r="A24" i="159"/>
  <c r="AA23" i="159"/>
  <c r="S23" i="159"/>
  <c r="Q23" i="159"/>
  <c r="N23" i="159"/>
  <c r="O24" i="159" s="1"/>
  <c r="M23" i="159"/>
  <c r="K23" i="159"/>
  <c r="I23" i="159"/>
  <c r="A23" i="159"/>
  <c r="AA22" i="159"/>
  <c r="S22" i="159"/>
  <c r="Q22" i="159"/>
  <c r="N22" i="159"/>
  <c r="O23" i="159" s="1"/>
  <c r="M22" i="159"/>
  <c r="K22" i="159"/>
  <c r="I22" i="159"/>
  <c r="A22" i="159"/>
  <c r="AA21" i="159"/>
  <c r="S21" i="159"/>
  <c r="Q21" i="159"/>
  <c r="N21" i="159"/>
  <c r="O22" i="159" s="1"/>
  <c r="M21" i="159"/>
  <c r="K21" i="159"/>
  <c r="I21" i="159"/>
  <c r="A21" i="159"/>
  <c r="AA20" i="159"/>
  <c r="S20" i="159"/>
  <c r="Q20" i="159"/>
  <c r="N20" i="159"/>
  <c r="O21" i="159" s="1"/>
  <c r="M20" i="159"/>
  <c r="K20" i="159"/>
  <c r="I20" i="159"/>
  <c r="A20" i="159"/>
  <c r="AA19" i="159"/>
  <c r="S19" i="159"/>
  <c r="Q19" i="159"/>
  <c r="N19" i="159"/>
  <c r="O20" i="159" s="1"/>
  <c r="M19" i="159"/>
  <c r="K19" i="159"/>
  <c r="I19" i="159"/>
  <c r="A19" i="159"/>
  <c r="AA18" i="159"/>
  <c r="S18" i="159"/>
  <c r="Q18" i="159"/>
  <c r="N18" i="159"/>
  <c r="O19" i="159" s="1"/>
  <c r="M18" i="159"/>
  <c r="K18" i="159"/>
  <c r="I18" i="159"/>
  <c r="A18" i="159"/>
  <c r="AA17" i="159"/>
  <c r="S17" i="159"/>
  <c r="Q17" i="159"/>
  <c r="N17" i="159"/>
  <c r="O18" i="159" s="1"/>
  <c r="M17" i="159"/>
  <c r="K17" i="159"/>
  <c r="I17" i="159"/>
  <c r="A17" i="159"/>
  <c r="AA16" i="159"/>
  <c r="S16" i="159"/>
  <c r="Q16" i="159"/>
  <c r="N16" i="159"/>
  <c r="O17" i="159" s="1"/>
  <c r="M16" i="159"/>
  <c r="K16" i="159"/>
  <c r="I16" i="159"/>
  <c r="A16" i="159"/>
  <c r="AA15" i="159"/>
  <c r="S15" i="159"/>
  <c r="Q15" i="159"/>
  <c r="O15" i="159"/>
  <c r="N15" i="159"/>
  <c r="O16" i="159" s="1"/>
  <c r="M15" i="159"/>
  <c r="K15" i="159"/>
  <c r="I15" i="159"/>
  <c r="A15" i="159"/>
  <c r="AA14" i="159"/>
  <c r="S14" i="159"/>
  <c r="Q14" i="159"/>
  <c r="M14" i="159"/>
  <c r="K14" i="159"/>
  <c r="I14" i="159"/>
  <c r="A14" i="159"/>
  <c r="K8" i="159"/>
  <c r="K7" i="159"/>
  <c r="E7" i="159"/>
  <c r="K6" i="159"/>
  <c r="E6" i="159"/>
  <c r="K5" i="159"/>
  <c r="E5" i="159"/>
  <c r="E2" i="159"/>
  <c r="D38" i="158"/>
  <c r="AA36" i="158"/>
  <c r="S36" i="158"/>
  <c r="Q36" i="158"/>
  <c r="N36" i="158"/>
  <c r="M36" i="158"/>
  <c r="K36" i="158"/>
  <c r="I36" i="158"/>
  <c r="A36" i="158"/>
  <c r="AA35" i="158"/>
  <c r="S35" i="158"/>
  <c r="Q35" i="158"/>
  <c r="N35" i="158"/>
  <c r="O36" i="158" s="1"/>
  <c r="M35" i="158"/>
  <c r="K35" i="158"/>
  <c r="I35" i="158"/>
  <c r="A35" i="158"/>
  <c r="AA34" i="158"/>
  <c r="S34" i="158"/>
  <c r="Q34" i="158"/>
  <c r="N34" i="158"/>
  <c r="O35" i="158" s="1"/>
  <c r="M34" i="158"/>
  <c r="K34" i="158"/>
  <c r="I34" i="158"/>
  <c r="A34" i="158"/>
  <c r="AA33" i="158"/>
  <c r="S33" i="158"/>
  <c r="Q33" i="158"/>
  <c r="N33" i="158"/>
  <c r="O34" i="158" s="1"/>
  <c r="M33" i="158"/>
  <c r="K33" i="158"/>
  <c r="I33" i="158"/>
  <c r="A33" i="158"/>
  <c r="AA32" i="158"/>
  <c r="S32" i="158"/>
  <c r="Q32" i="158"/>
  <c r="N32" i="158"/>
  <c r="O33" i="158" s="1"/>
  <c r="M32" i="158"/>
  <c r="K32" i="158"/>
  <c r="I32" i="158"/>
  <c r="A32" i="158"/>
  <c r="AA31" i="158"/>
  <c r="S31" i="158"/>
  <c r="Q31" i="158"/>
  <c r="N31" i="158"/>
  <c r="O32" i="158" s="1"/>
  <c r="M31" i="158"/>
  <c r="K31" i="158"/>
  <c r="I31" i="158"/>
  <c r="A31" i="158"/>
  <c r="AA30" i="158"/>
  <c r="S30" i="158"/>
  <c r="Q30" i="158"/>
  <c r="O30" i="158"/>
  <c r="N30" i="158"/>
  <c r="O31" i="158" s="1"/>
  <c r="M30" i="158"/>
  <c r="K30" i="158"/>
  <c r="I30" i="158"/>
  <c r="A30" i="158"/>
  <c r="AA29" i="158"/>
  <c r="S29" i="158"/>
  <c r="Q29" i="158"/>
  <c r="O29" i="158"/>
  <c r="N29" i="158"/>
  <c r="M29" i="158"/>
  <c r="K29" i="158"/>
  <c r="I29" i="158"/>
  <c r="A29" i="158"/>
  <c r="AA28" i="158"/>
  <c r="S28" i="158"/>
  <c r="Q28" i="158"/>
  <c r="N28" i="158"/>
  <c r="M28" i="158"/>
  <c r="K28" i="158"/>
  <c r="I28" i="158"/>
  <c r="A28" i="158"/>
  <c r="AA27" i="158"/>
  <c r="S27" i="158"/>
  <c r="Q27" i="158"/>
  <c r="N27" i="158"/>
  <c r="O28" i="158" s="1"/>
  <c r="M27" i="158"/>
  <c r="K27" i="158"/>
  <c r="I27" i="158"/>
  <c r="A27" i="158"/>
  <c r="AA26" i="158"/>
  <c r="S26" i="158"/>
  <c r="Q26" i="158"/>
  <c r="N26" i="158"/>
  <c r="O27" i="158" s="1"/>
  <c r="M26" i="158"/>
  <c r="K26" i="158"/>
  <c r="I26" i="158"/>
  <c r="A26" i="158"/>
  <c r="AA25" i="158"/>
  <c r="S25" i="158"/>
  <c r="Q25" i="158"/>
  <c r="N25" i="158"/>
  <c r="O26" i="158" s="1"/>
  <c r="M25" i="158"/>
  <c r="K25" i="158"/>
  <c r="I25" i="158"/>
  <c r="A25" i="158"/>
  <c r="AA24" i="158"/>
  <c r="S24" i="158"/>
  <c r="Q24" i="158"/>
  <c r="N24" i="158"/>
  <c r="O25" i="158" s="1"/>
  <c r="M24" i="158"/>
  <c r="K24" i="158"/>
  <c r="I24" i="158"/>
  <c r="A24" i="158"/>
  <c r="AA23" i="158"/>
  <c r="S23" i="158"/>
  <c r="Q23" i="158"/>
  <c r="N23" i="158"/>
  <c r="O24" i="158" s="1"/>
  <c r="M23" i="158"/>
  <c r="K23" i="158"/>
  <c r="I23" i="158"/>
  <c r="A23" i="158"/>
  <c r="AA22" i="158"/>
  <c r="S22" i="158"/>
  <c r="Q22" i="158"/>
  <c r="N22" i="158"/>
  <c r="O23" i="158" s="1"/>
  <c r="M22" i="158"/>
  <c r="K22" i="158"/>
  <c r="I22" i="158"/>
  <c r="A22" i="158"/>
  <c r="AA21" i="158"/>
  <c r="S21" i="158"/>
  <c r="Q21" i="158"/>
  <c r="N21" i="158"/>
  <c r="O22" i="158" s="1"/>
  <c r="M21" i="158"/>
  <c r="K21" i="158"/>
  <c r="I21" i="158"/>
  <c r="A21" i="158"/>
  <c r="AA20" i="158"/>
  <c r="S20" i="158"/>
  <c r="Q20" i="158"/>
  <c r="N20" i="158"/>
  <c r="O21" i="158" s="1"/>
  <c r="M20" i="158"/>
  <c r="K20" i="158"/>
  <c r="I20" i="158"/>
  <c r="A20" i="158"/>
  <c r="AA19" i="158"/>
  <c r="S19" i="158"/>
  <c r="Q19" i="158"/>
  <c r="N19" i="158"/>
  <c r="O20" i="158" s="1"/>
  <c r="M19" i="158"/>
  <c r="K19" i="158"/>
  <c r="I19" i="158"/>
  <c r="A19" i="158"/>
  <c r="AA18" i="158"/>
  <c r="S18" i="158"/>
  <c r="Q18" i="158"/>
  <c r="N18" i="158"/>
  <c r="O19" i="158" s="1"/>
  <c r="M18" i="158"/>
  <c r="K18" i="158"/>
  <c r="I18" i="158"/>
  <c r="A18" i="158"/>
  <c r="AA17" i="158"/>
  <c r="S17" i="158"/>
  <c r="Q17" i="158"/>
  <c r="N17" i="158"/>
  <c r="O18" i="158" s="1"/>
  <c r="M17" i="158"/>
  <c r="K17" i="158"/>
  <c r="I17" i="158"/>
  <c r="A17" i="158"/>
  <c r="AA16" i="158"/>
  <c r="S16" i="158"/>
  <c r="Q16" i="158"/>
  <c r="N16" i="158"/>
  <c r="O17" i="158" s="1"/>
  <c r="M16" i="158"/>
  <c r="K16" i="158"/>
  <c r="I16" i="158"/>
  <c r="A16" i="158"/>
  <c r="AA15" i="158"/>
  <c r="S15" i="158"/>
  <c r="Q15" i="158"/>
  <c r="O15" i="158"/>
  <c r="N15" i="158"/>
  <c r="O16" i="158" s="1"/>
  <c r="M15" i="158"/>
  <c r="K15" i="158"/>
  <c r="I15" i="158"/>
  <c r="A15" i="158"/>
  <c r="AA14" i="158"/>
  <c r="S14" i="158"/>
  <c r="Q14" i="158"/>
  <c r="M14" i="158"/>
  <c r="K14" i="158"/>
  <c r="I14" i="158"/>
  <c r="A14" i="158"/>
  <c r="K8" i="158"/>
  <c r="K7" i="158"/>
  <c r="E7" i="158"/>
  <c r="K6" i="158"/>
  <c r="E6" i="158"/>
  <c r="K5" i="158"/>
  <c r="E5" i="158"/>
  <c r="E2" i="158"/>
  <c r="D38" i="157"/>
  <c r="AA36" i="157"/>
  <c r="S36" i="157"/>
  <c r="Q36" i="157"/>
  <c r="N36" i="157"/>
  <c r="M36" i="157"/>
  <c r="K36" i="157"/>
  <c r="I36" i="157"/>
  <c r="A36" i="157"/>
  <c r="AA35" i="157"/>
  <c r="S35" i="157"/>
  <c r="Q35" i="157"/>
  <c r="N35" i="157"/>
  <c r="O36" i="157" s="1"/>
  <c r="M35" i="157"/>
  <c r="K35" i="157"/>
  <c r="I35" i="157"/>
  <c r="A35" i="157"/>
  <c r="AA34" i="157"/>
  <c r="S34" i="157"/>
  <c r="Q34" i="157"/>
  <c r="O34" i="157"/>
  <c r="N34" i="157"/>
  <c r="O35" i="157" s="1"/>
  <c r="M34" i="157"/>
  <c r="K34" i="157"/>
  <c r="I34" i="157"/>
  <c r="A34" i="157"/>
  <c r="AA33" i="157"/>
  <c r="S33" i="157"/>
  <c r="Q33" i="157"/>
  <c r="N33" i="157"/>
  <c r="M33" i="157"/>
  <c r="K33" i="157"/>
  <c r="I33" i="157"/>
  <c r="A33" i="157"/>
  <c r="AA32" i="157"/>
  <c r="S32" i="157"/>
  <c r="Q32" i="157"/>
  <c r="N32" i="157"/>
  <c r="O33" i="157" s="1"/>
  <c r="M32" i="157"/>
  <c r="K32" i="157"/>
  <c r="I32" i="157"/>
  <c r="A32" i="157"/>
  <c r="AA31" i="157"/>
  <c r="S31" i="157"/>
  <c r="Q31" i="157"/>
  <c r="N31" i="157"/>
  <c r="O32" i="157" s="1"/>
  <c r="M31" i="157"/>
  <c r="K31" i="157"/>
  <c r="I31" i="157"/>
  <c r="A31" i="157"/>
  <c r="AA30" i="157"/>
  <c r="S30" i="157"/>
  <c r="Q30" i="157"/>
  <c r="N30" i="157"/>
  <c r="O31" i="157" s="1"/>
  <c r="M30" i="157"/>
  <c r="K30" i="157"/>
  <c r="I30" i="157"/>
  <c r="A30" i="157"/>
  <c r="AA29" i="157"/>
  <c r="S29" i="157"/>
  <c r="Q29" i="157"/>
  <c r="N29" i="157"/>
  <c r="O30" i="157" s="1"/>
  <c r="M29" i="157"/>
  <c r="K29" i="157"/>
  <c r="I29" i="157"/>
  <c r="A29" i="157"/>
  <c r="AA28" i="157"/>
  <c r="S28" i="157"/>
  <c r="Q28" i="157"/>
  <c r="N28" i="157"/>
  <c r="O29" i="157" s="1"/>
  <c r="M28" i="157"/>
  <c r="K28" i="157"/>
  <c r="I28" i="157"/>
  <c r="A28" i="157"/>
  <c r="AA27" i="157"/>
  <c r="S27" i="157"/>
  <c r="Q27" i="157"/>
  <c r="N27" i="157"/>
  <c r="O28" i="157" s="1"/>
  <c r="M27" i="157"/>
  <c r="K27" i="157"/>
  <c r="I27" i="157"/>
  <c r="A27" i="157"/>
  <c r="AA26" i="157"/>
  <c r="S26" i="157"/>
  <c r="Q26" i="157"/>
  <c r="N26" i="157"/>
  <c r="O27" i="157" s="1"/>
  <c r="M26" i="157"/>
  <c r="K26" i="157"/>
  <c r="I26" i="157"/>
  <c r="A26" i="157"/>
  <c r="AA25" i="157"/>
  <c r="S25" i="157"/>
  <c r="Q25" i="157"/>
  <c r="N25" i="157"/>
  <c r="O26" i="157" s="1"/>
  <c r="M25" i="157"/>
  <c r="K25" i="157"/>
  <c r="I25" i="157"/>
  <c r="A25" i="157"/>
  <c r="AA24" i="157"/>
  <c r="S24" i="157"/>
  <c r="Q24" i="157"/>
  <c r="N24" i="157"/>
  <c r="O25" i="157" s="1"/>
  <c r="M24" i="157"/>
  <c r="K24" i="157"/>
  <c r="I24" i="157"/>
  <c r="A24" i="157"/>
  <c r="AA23" i="157"/>
  <c r="S23" i="157"/>
  <c r="Q23" i="157"/>
  <c r="N23" i="157"/>
  <c r="O24" i="157" s="1"/>
  <c r="M23" i="157"/>
  <c r="K23" i="157"/>
  <c r="I23" i="157"/>
  <c r="A23" i="157"/>
  <c r="AA22" i="157"/>
  <c r="S22" i="157"/>
  <c r="Q22" i="157"/>
  <c r="N22" i="157"/>
  <c r="O23" i="157" s="1"/>
  <c r="M22" i="157"/>
  <c r="K22" i="157"/>
  <c r="I22" i="157"/>
  <c r="A22" i="157"/>
  <c r="AA21" i="157"/>
  <c r="S21" i="157"/>
  <c r="Q21" i="157"/>
  <c r="N21" i="157"/>
  <c r="O22" i="157" s="1"/>
  <c r="M21" i="157"/>
  <c r="K21" i="157"/>
  <c r="I21" i="157"/>
  <c r="A21" i="157"/>
  <c r="AA20" i="157"/>
  <c r="S20" i="157"/>
  <c r="Q20" i="157"/>
  <c r="N20" i="157"/>
  <c r="O21" i="157" s="1"/>
  <c r="M20" i="157"/>
  <c r="K20" i="157"/>
  <c r="I20" i="157"/>
  <c r="A20" i="157"/>
  <c r="AA19" i="157"/>
  <c r="S19" i="157"/>
  <c r="Q19" i="157"/>
  <c r="N19" i="157"/>
  <c r="O20" i="157" s="1"/>
  <c r="M19" i="157"/>
  <c r="K19" i="157"/>
  <c r="I19" i="157"/>
  <c r="A19" i="157"/>
  <c r="AA18" i="157"/>
  <c r="S18" i="157"/>
  <c r="Q18" i="157"/>
  <c r="N18" i="157"/>
  <c r="O19" i="157" s="1"/>
  <c r="M18" i="157"/>
  <c r="K18" i="157"/>
  <c r="I18" i="157"/>
  <c r="A18" i="157"/>
  <c r="AA17" i="157"/>
  <c r="S17" i="157"/>
  <c r="Q17" i="157"/>
  <c r="N17" i="157"/>
  <c r="O18" i="157" s="1"/>
  <c r="M17" i="157"/>
  <c r="K17" i="157"/>
  <c r="I17" i="157"/>
  <c r="A17" i="157"/>
  <c r="AA16" i="157"/>
  <c r="S16" i="157"/>
  <c r="Q16" i="157"/>
  <c r="N16" i="157"/>
  <c r="O17" i="157" s="1"/>
  <c r="M16" i="157"/>
  <c r="K16" i="157"/>
  <c r="I16" i="157"/>
  <c r="A16" i="157"/>
  <c r="AA15" i="157"/>
  <c r="S15" i="157"/>
  <c r="Q15" i="157"/>
  <c r="O15" i="157"/>
  <c r="N15" i="157"/>
  <c r="O16" i="157" s="1"/>
  <c r="M15" i="157"/>
  <c r="K15" i="157"/>
  <c r="I15" i="157"/>
  <c r="A15" i="157"/>
  <c r="AA14" i="157"/>
  <c r="S14" i="157"/>
  <c r="Q14" i="157"/>
  <c r="M14" i="157"/>
  <c r="K14" i="157"/>
  <c r="I14" i="157"/>
  <c r="A14" i="157"/>
  <c r="K8" i="157"/>
  <c r="K7" i="157"/>
  <c r="E7" i="157"/>
  <c r="K6" i="157"/>
  <c r="E6" i="157"/>
  <c r="K5" i="157"/>
  <c r="E5" i="157"/>
  <c r="E2" i="157"/>
  <c r="D38" i="156"/>
  <c r="AA36" i="156"/>
  <c r="S36" i="156"/>
  <c r="Q36" i="156"/>
  <c r="N36" i="156"/>
  <c r="M36" i="156"/>
  <c r="K36" i="156"/>
  <c r="I36" i="156"/>
  <c r="A36" i="156"/>
  <c r="AA35" i="156"/>
  <c r="S35" i="156"/>
  <c r="Q35" i="156"/>
  <c r="N35" i="156"/>
  <c r="O36" i="156" s="1"/>
  <c r="M35" i="156"/>
  <c r="K35" i="156"/>
  <c r="I35" i="156"/>
  <c r="A35" i="156"/>
  <c r="AA34" i="156"/>
  <c r="S34" i="156"/>
  <c r="Q34" i="156"/>
  <c r="O34" i="156"/>
  <c r="N34" i="156"/>
  <c r="O35" i="156" s="1"/>
  <c r="M34" i="156"/>
  <c r="K34" i="156"/>
  <c r="I34" i="156"/>
  <c r="A34" i="156"/>
  <c r="AA33" i="156"/>
  <c r="S33" i="156"/>
  <c r="Q33" i="156"/>
  <c r="O33" i="156"/>
  <c r="N33" i="156"/>
  <c r="M33" i="156"/>
  <c r="K33" i="156"/>
  <c r="I33" i="156"/>
  <c r="A33" i="156"/>
  <c r="AA32" i="156"/>
  <c r="S32" i="156"/>
  <c r="Q32" i="156"/>
  <c r="N32" i="156"/>
  <c r="M32" i="156"/>
  <c r="K32" i="156"/>
  <c r="I32" i="156"/>
  <c r="A32" i="156"/>
  <c r="AA31" i="156"/>
  <c r="S31" i="156"/>
  <c r="Q31" i="156"/>
  <c r="N31" i="156"/>
  <c r="O32" i="156" s="1"/>
  <c r="M31" i="156"/>
  <c r="K31" i="156"/>
  <c r="I31" i="156"/>
  <c r="A31" i="156"/>
  <c r="AA30" i="156"/>
  <c r="S30" i="156"/>
  <c r="Q30" i="156"/>
  <c r="N30" i="156"/>
  <c r="O31" i="156" s="1"/>
  <c r="M30" i="156"/>
  <c r="K30" i="156"/>
  <c r="I30" i="156"/>
  <c r="A30" i="156"/>
  <c r="AA29" i="156"/>
  <c r="S29" i="156"/>
  <c r="Q29" i="156"/>
  <c r="N29" i="156"/>
  <c r="O30" i="156" s="1"/>
  <c r="M29" i="156"/>
  <c r="K29" i="156"/>
  <c r="I29" i="156"/>
  <c r="A29" i="156"/>
  <c r="AA28" i="156"/>
  <c r="S28" i="156"/>
  <c r="Q28" i="156"/>
  <c r="N28" i="156"/>
  <c r="O29" i="156" s="1"/>
  <c r="M28" i="156"/>
  <c r="K28" i="156"/>
  <c r="I28" i="156"/>
  <c r="A28" i="156"/>
  <c r="AA27" i="156"/>
  <c r="S27" i="156"/>
  <c r="Q27" i="156"/>
  <c r="N27" i="156"/>
  <c r="O28" i="156" s="1"/>
  <c r="M27" i="156"/>
  <c r="K27" i="156"/>
  <c r="I27" i="156"/>
  <c r="A27" i="156"/>
  <c r="AA26" i="156"/>
  <c r="S26" i="156"/>
  <c r="Q26" i="156"/>
  <c r="O26" i="156"/>
  <c r="N26" i="156"/>
  <c r="O27" i="156" s="1"/>
  <c r="M26" i="156"/>
  <c r="K26" i="156"/>
  <c r="I26" i="156"/>
  <c r="A26" i="156"/>
  <c r="AA25" i="156"/>
  <c r="S25" i="156"/>
  <c r="Q25" i="156"/>
  <c r="O25" i="156"/>
  <c r="N25" i="156"/>
  <c r="M25" i="156"/>
  <c r="K25" i="156"/>
  <c r="I25" i="156"/>
  <c r="A25" i="156"/>
  <c r="AA24" i="156"/>
  <c r="S24" i="156"/>
  <c r="Q24" i="156"/>
  <c r="N24" i="156"/>
  <c r="M24" i="156"/>
  <c r="K24" i="156"/>
  <c r="I24" i="156"/>
  <c r="A24" i="156"/>
  <c r="AA23" i="156"/>
  <c r="S23" i="156"/>
  <c r="Q23" i="156"/>
  <c r="N23" i="156"/>
  <c r="O24" i="156" s="1"/>
  <c r="M23" i="156"/>
  <c r="K23" i="156"/>
  <c r="I23" i="156"/>
  <c r="A23" i="156"/>
  <c r="AA22" i="156"/>
  <c r="S22" i="156"/>
  <c r="Q22" i="156"/>
  <c r="N22" i="156"/>
  <c r="O23" i="156" s="1"/>
  <c r="M22" i="156"/>
  <c r="K22" i="156"/>
  <c r="I22" i="156"/>
  <c r="A22" i="156"/>
  <c r="AA21" i="156"/>
  <c r="S21" i="156"/>
  <c r="Q21" i="156"/>
  <c r="N21" i="156"/>
  <c r="O22" i="156" s="1"/>
  <c r="M21" i="156"/>
  <c r="K21" i="156"/>
  <c r="I21" i="156"/>
  <c r="A21" i="156"/>
  <c r="AA20" i="156"/>
  <c r="S20" i="156"/>
  <c r="Q20" i="156"/>
  <c r="N20" i="156"/>
  <c r="O21" i="156" s="1"/>
  <c r="M20" i="156"/>
  <c r="K20" i="156"/>
  <c r="I20" i="156"/>
  <c r="A20" i="156"/>
  <c r="AA19" i="156"/>
  <c r="S19" i="156"/>
  <c r="Q19" i="156"/>
  <c r="N19" i="156"/>
  <c r="O20" i="156" s="1"/>
  <c r="M19" i="156"/>
  <c r="K19" i="156"/>
  <c r="I19" i="156"/>
  <c r="A19" i="156"/>
  <c r="AA18" i="156"/>
  <c r="S18" i="156"/>
  <c r="Q18" i="156"/>
  <c r="N18" i="156"/>
  <c r="O19" i="156" s="1"/>
  <c r="M18" i="156"/>
  <c r="K18" i="156"/>
  <c r="I18" i="156"/>
  <c r="A18" i="156"/>
  <c r="AA17" i="156"/>
  <c r="S17" i="156"/>
  <c r="Q17" i="156"/>
  <c r="N17" i="156"/>
  <c r="O18" i="156" s="1"/>
  <c r="M17" i="156"/>
  <c r="K17" i="156"/>
  <c r="I17" i="156"/>
  <c r="A17" i="156"/>
  <c r="AA16" i="156"/>
  <c r="S16" i="156"/>
  <c r="Q16" i="156"/>
  <c r="N16" i="156"/>
  <c r="O17" i="156" s="1"/>
  <c r="M16" i="156"/>
  <c r="K16" i="156"/>
  <c r="I16" i="156"/>
  <c r="A16" i="156"/>
  <c r="AA15" i="156"/>
  <c r="S15" i="156"/>
  <c r="Q15" i="156"/>
  <c r="O15" i="156"/>
  <c r="N15" i="156"/>
  <c r="O16" i="156" s="1"/>
  <c r="M15" i="156"/>
  <c r="K15" i="156"/>
  <c r="I15" i="156"/>
  <c r="A15" i="156"/>
  <c r="AA14" i="156"/>
  <c r="S14" i="156"/>
  <c r="Q14" i="156"/>
  <c r="M14" i="156"/>
  <c r="K14" i="156"/>
  <c r="I14" i="156"/>
  <c r="A14" i="156"/>
  <c r="K8" i="156"/>
  <c r="K7" i="156"/>
  <c r="E7" i="156"/>
  <c r="K6" i="156"/>
  <c r="E6" i="156"/>
  <c r="K5" i="156"/>
  <c r="E5" i="156"/>
  <c r="E2" i="156"/>
  <c r="D38" i="155"/>
  <c r="AA36" i="155"/>
  <c r="S36" i="155"/>
  <c r="Q36" i="155"/>
  <c r="N36" i="155"/>
  <c r="M36" i="155"/>
  <c r="K36" i="155"/>
  <c r="I36" i="155"/>
  <c r="A36" i="155"/>
  <c r="AA35" i="155"/>
  <c r="S35" i="155"/>
  <c r="Q35" i="155"/>
  <c r="O35" i="155"/>
  <c r="N35" i="155"/>
  <c r="O36" i="155" s="1"/>
  <c r="M35" i="155"/>
  <c r="K35" i="155"/>
  <c r="I35" i="155"/>
  <c r="A35" i="155"/>
  <c r="AA34" i="155"/>
  <c r="S34" i="155"/>
  <c r="Q34" i="155"/>
  <c r="O34" i="155"/>
  <c r="N34" i="155"/>
  <c r="M34" i="155"/>
  <c r="K34" i="155"/>
  <c r="I34" i="155"/>
  <c r="A34" i="155"/>
  <c r="AA33" i="155"/>
  <c r="S33" i="155"/>
  <c r="Q33" i="155"/>
  <c r="N33" i="155"/>
  <c r="M33" i="155"/>
  <c r="K33" i="155"/>
  <c r="I33" i="155"/>
  <c r="A33" i="155"/>
  <c r="AA32" i="155"/>
  <c r="S32" i="155"/>
  <c r="Q32" i="155"/>
  <c r="N32" i="155"/>
  <c r="O33" i="155" s="1"/>
  <c r="M32" i="155"/>
  <c r="K32" i="155"/>
  <c r="I32" i="155"/>
  <c r="A32" i="155"/>
  <c r="AA31" i="155"/>
  <c r="S31" i="155"/>
  <c r="Q31" i="155"/>
  <c r="N31" i="155"/>
  <c r="O32" i="155" s="1"/>
  <c r="M31" i="155"/>
  <c r="K31" i="155"/>
  <c r="I31" i="155"/>
  <c r="A31" i="155"/>
  <c r="AA30" i="155"/>
  <c r="S30" i="155"/>
  <c r="Q30" i="155"/>
  <c r="N30" i="155"/>
  <c r="O31" i="155" s="1"/>
  <c r="M30" i="155"/>
  <c r="K30" i="155"/>
  <c r="I30" i="155"/>
  <c r="A30" i="155"/>
  <c r="AA29" i="155"/>
  <c r="S29" i="155"/>
  <c r="Q29" i="155"/>
  <c r="N29" i="155"/>
  <c r="O30" i="155" s="1"/>
  <c r="M29" i="155"/>
  <c r="K29" i="155"/>
  <c r="I29" i="155"/>
  <c r="A29" i="155"/>
  <c r="AA28" i="155"/>
  <c r="S28" i="155"/>
  <c r="Q28" i="155"/>
  <c r="N28" i="155"/>
  <c r="O29" i="155" s="1"/>
  <c r="M28" i="155"/>
  <c r="K28" i="155"/>
  <c r="I28" i="155"/>
  <c r="A28" i="155"/>
  <c r="AA27" i="155"/>
  <c r="S27" i="155"/>
  <c r="Q27" i="155"/>
  <c r="N27" i="155"/>
  <c r="O28" i="155" s="1"/>
  <c r="M27" i="155"/>
  <c r="K27" i="155"/>
  <c r="I27" i="155"/>
  <c r="A27" i="155"/>
  <c r="AA26" i="155"/>
  <c r="S26" i="155"/>
  <c r="Q26" i="155"/>
  <c r="N26" i="155"/>
  <c r="O27" i="155" s="1"/>
  <c r="M26" i="155"/>
  <c r="K26" i="155"/>
  <c r="I26" i="155"/>
  <c r="A26" i="155"/>
  <c r="AA25" i="155"/>
  <c r="S25" i="155"/>
  <c r="Q25" i="155"/>
  <c r="N25" i="155"/>
  <c r="O26" i="155" s="1"/>
  <c r="M25" i="155"/>
  <c r="K25" i="155"/>
  <c r="I25" i="155"/>
  <c r="A25" i="155"/>
  <c r="AA24" i="155"/>
  <c r="S24" i="155"/>
  <c r="Q24" i="155"/>
  <c r="N24" i="155"/>
  <c r="O25" i="155" s="1"/>
  <c r="M24" i="155"/>
  <c r="K24" i="155"/>
  <c r="I24" i="155"/>
  <c r="A24" i="155"/>
  <c r="AA23" i="155"/>
  <c r="S23" i="155"/>
  <c r="Q23" i="155"/>
  <c r="N23" i="155"/>
  <c r="O24" i="155" s="1"/>
  <c r="M23" i="155"/>
  <c r="K23" i="155"/>
  <c r="I23" i="155"/>
  <c r="A23" i="155"/>
  <c r="AA22" i="155"/>
  <c r="S22" i="155"/>
  <c r="Q22" i="155"/>
  <c r="N22" i="155"/>
  <c r="O23" i="155" s="1"/>
  <c r="M22" i="155"/>
  <c r="K22" i="155"/>
  <c r="I22" i="155"/>
  <c r="A22" i="155"/>
  <c r="AA21" i="155"/>
  <c r="S21" i="155"/>
  <c r="Q21" i="155"/>
  <c r="N21" i="155"/>
  <c r="O22" i="155" s="1"/>
  <c r="M21" i="155"/>
  <c r="K21" i="155"/>
  <c r="I21" i="155"/>
  <c r="A21" i="155"/>
  <c r="AA20" i="155"/>
  <c r="S20" i="155"/>
  <c r="Q20" i="155"/>
  <c r="N20" i="155"/>
  <c r="O21" i="155" s="1"/>
  <c r="M20" i="155"/>
  <c r="K20" i="155"/>
  <c r="I20" i="155"/>
  <c r="A20" i="155"/>
  <c r="AA19" i="155"/>
  <c r="S19" i="155"/>
  <c r="Q19" i="155"/>
  <c r="O19" i="155"/>
  <c r="N19" i="155"/>
  <c r="O20" i="155" s="1"/>
  <c r="M19" i="155"/>
  <c r="K19" i="155"/>
  <c r="I19" i="155"/>
  <c r="A19" i="155"/>
  <c r="AA18" i="155"/>
  <c r="S18" i="155"/>
  <c r="Q18" i="155"/>
  <c r="O18" i="155"/>
  <c r="N18" i="155"/>
  <c r="M18" i="155"/>
  <c r="K18" i="155"/>
  <c r="I18" i="155"/>
  <c r="A18" i="155"/>
  <c r="AA17" i="155"/>
  <c r="S17" i="155"/>
  <c r="Q17" i="155"/>
  <c r="N17" i="155"/>
  <c r="M17" i="155"/>
  <c r="K17" i="155"/>
  <c r="I17" i="155"/>
  <c r="A17" i="155"/>
  <c r="AA16" i="155"/>
  <c r="S16" i="155"/>
  <c r="Q16" i="155"/>
  <c r="N16" i="155"/>
  <c r="O17" i="155" s="1"/>
  <c r="M16" i="155"/>
  <c r="K16" i="155"/>
  <c r="I16" i="155"/>
  <c r="A16" i="155"/>
  <c r="AA15" i="155"/>
  <c r="S15" i="155"/>
  <c r="Q15" i="155"/>
  <c r="O15" i="155"/>
  <c r="N15" i="155"/>
  <c r="O16" i="155" s="1"/>
  <c r="M15" i="155"/>
  <c r="K15" i="155"/>
  <c r="I15" i="155"/>
  <c r="A15" i="155"/>
  <c r="AA14" i="155"/>
  <c r="S14" i="155"/>
  <c r="Q14" i="155"/>
  <c r="M14" i="155"/>
  <c r="K14" i="155"/>
  <c r="I14" i="155"/>
  <c r="A14" i="155"/>
  <c r="K8" i="155"/>
  <c r="K7" i="155"/>
  <c r="E7" i="155"/>
  <c r="K6" i="155"/>
  <c r="E6" i="155"/>
  <c r="K5" i="155"/>
  <c r="E5" i="155"/>
  <c r="E2" i="155"/>
  <c r="D38" i="140"/>
  <c r="AA36" i="140"/>
  <c r="S36" i="140"/>
  <c r="Q36" i="140"/>
  <c r="N36" i="140"/>
  <c r="M36" i="140"/>
  <c r="K36" i="140"/>
  <c r="I36" i="140"/>
  <c r="A36" i="140"/>
  <c r="AA35" i="140"/>
  <c r="S35" i="140"/>
  <c r="Q35" i="140"/>
  <c r="N35" i="140"/>
  <c r="O36" i="140" s="1"/>
  <c r="M35" i="140"/>
  <c r="K35" i="140"/>
  <c r="I35" i="140"/>
  <c r="A35" i="140"/>
  <c r="AA34" i="140"/>
  <c r="S34" i="140"/>
  <c r="Q34" i="140"/>
  <c r="N34" i="140"/>
  <c r="O35" i="140" s="1"/>
  <c r="M34" i="140"/>
  <c r="K34" i="140"/>
  <c r="I34" i="140"/>
  <c r="A34" i="140"/>
  <c r="AA33" i="140"/>
  <c r="S33" i="140"/>
  <c r="Q33" i="140"/>
  <c r="N33" i="140"/>
  <c r="O34" i="140" s="1"/>
  <c r="M33" i="140"/>
  <c r="K33" i="140"/>
  <c r="I33" i="140"/>
  <c r="A33" i="140"/>
  <c r="AA32" i="140"/>
  <c r="S32" i="140"/>
  <c r="Q32" i="140"/>
  <c r="N32" i="140"/>
  <c r="O33" i="140" s="1"/>
  <c r="M32" i="140"/>
  <c r="K32" i="140"/>
  <c r="I32" i="140"/>
  <c r="A32" i="140"/>
  <c r="AA31" i="140"/>
  <c r="S31" i="140"/>
  <c r="Q31" i="140"/>
  <c r="N31" i="140"/>
  <c r="O32" i="140" s="1"/>
  <c r="M31" i="140"/>
  <c r="K31" i="140"/>
  <c r="I31" i="140"/>
  <c r="A31" i="140"/>
  <c r="AA30" i="140"/>
  <c r="S30" i="140"/>
  <c r="Q30" i="140"/>
  <c r="N30" i="140"/>
  <c r="O31" i="140" s="1"/>
  <c r="M30" i="140"/>
  <c r="K30" i="140"/>
  <c r="I30" i="140"/>
  <c r="A30" i="140"/>
  <c r="AA29" i="140"/>
  <c r="S29" i="140"/>
  <c r="Q29" i="140"/>
  <c r="N29" i="140"/>
  <c r="O30" i="140" s="1"/>
  <c r="M29" i="140"/>
  <c r="K29" i="140"/>
  <c r="I29" i="140"/>
  <c r="A29" i="140"/>
  <c r="AA28" i="140"/>
  <c r="S28" i="140"/>
  <c r="Q28" i="140"/>
  <c r="N28" i="140"/>
  <c r="O29" i="140" s="1"/>
  <c r="M28" i="140"/>
  <c r="K28" i="140"/>
  <c r="I28" i="140"/>
  <c r="A28" i="140"/>
  <c r="AA27" i="140"/>
  <c r="S27" i="140"/>
  <c r="Q27" i="140"/>
  <c r="N27" i="140"/>
  <c r="O28" i="140" s="1"/>
  <c r="M27" i="140"/>
  <c r="K27" i="140"/>
  <c r="I27" i="140"/>
  <c r="A27" i="140"/>
  <c r="AA26" i="140"/>
  <c r="S26" i="140"/>
  <c r="Q26" i="140"/>
  <c r="O26" i="140"/>
  <c r="N26" i="140"/>
  <c r="O27" i="140" s="1"/>
  <c r="M26" i="140"/>
  <c r="K26" i="140"/>
  <c r="I26" i="140"/>
  <c r="A26" i="140"/>
  <c r="AA25" i="140"/>
  <c r="S25" i="140"/>
  <c r="Q25" i="140"/>
  <c r="O25" i="140"/>
  <c r="N25" i="140"/>
  <c r="M25" i="140"/>
  <c r="K25" i="140"/>
  <c r="I25" i="140"/>
  <c r="A25" i="140"/>
  <c r="AA24" i="140"/>
  <c r="S24" i="140"/>
  <c r="Q24" i="140"/>
  <c r="N24" i="140"/>
  <c r="M24" i="140"/>
  <c r="K24" i="140"/>
  <c r="I24" i="140"/>
  <c r="A24" i="140"/>
  <c r="AA23" i="140"/>
  <c r="S23" i="140"/>
  <c r="Q23" i="140"/>
  <c r="N23" i="140"/>
  <c r="O24" i="140" s="1"/>
  <c r="M23" i="140"/>
  <c r="K23" i="140"/>
  <c r="I23" i="140"/>
  <c r="A23" i="140"/>
  <c r="AA22" i="140"/>
  <c r="S22" i="140"/>
  <c r="Q22" i="140"/>
  <c r="N22" i="140"/>
  <c r="O23" i="140" s="1"/>
  <c r="M22" i="140"/>
  <c r="K22" i="140"/>
  <c r="I22" i="140"/>
  <c r="A22" i="140"/>
  <c r="AA21" i="140"/>
  <c r="S21" i="140"/>
  <c r="Q21" i="140"/>
  <c r="N21" i="140"/>
  <c r="O22" i="140" s="1"/>
  <c r="M21" i="140"/>
  <c r="K21" i="140"/>
  <c r="I21" i="140"/>
  <c r="A21" i="140"/>
  <c r="AA20" i="140"/>
  <c r="S20" i="140"/>
  <c r="Q20" i="140"/>
  <c r="N20" i="140"/>
  <c r="O21" i="140" s="1"/>
  <c r="M20" i="140"/>
  <c r="K20" i="140"/>
  <c r="I20" i="140"/>
  <c r="A20" i="140"/>
  <c r="AA19" i="140"/>
  <c r="S19" i="140"/>
  <c r="Q19" i="140"/>
  <c r="N19" i="140"/>
  <c r="O20" i="140" s="1"/>
  <c r="M19" i="140"/>
  <c r="K19" i="140"/>
  <c r="I19" i="140"/>
  <c r="A19" i="140"/>
  <c r="AA18" i="140"/>
  <c r="S18" i="140"/>
  <c r="Q18" i="140"/>
  <c r="O18" i="140"/>
  <c r="N18" i="140"/>
  <c r="O19" i="140" s="1"/>
  <c r="M18" i="140"/>
  <c r="K18" i="140"/>
  <c r="I18" i="140"/>
  <c r="A18" i="140"/>
  <c r="AA17" i="140"/>
  <c r="S17" i="140"/>
  <c r="Q17" i="140"/>
  <c r="O17" i="140"/>
  <c r="N17" i="140"/>
  <c r="M17" i="140"/>
  <c r="K17" i="140"/>
  <c r="I17" i="140"/>
  <c r="A17" i="140"/>
  <c r="AA16" i="140"/>
  <c r="S16" i="140"/>
  <c r="Q16" i="140"/>
  <c r="N16" i="140"/>
  <c r="M16" i="140"/>
  <c r="K16" i="140"/>
  <c r="I16" i="140"/>
  <c r="A16" i="140"/>
  <c r="AA15" i="140"/>
  <c r="S15" i="140"/>
  <c r="Q15" i="140"/>
  <c r="O15" i="140"/>
  <c r="N15" i="140"/>
  <c r="O16" i="140" s="1"/>
  <c r="M15" i="140"/>
  <c r="K15" i="140"/>
  <c r="I15" i="140"/>
  <c r="A15" i="140"/>
  <c r="AA14" i="140"/>
  <c r="S14" i="140"/>
  <c r="Q14" i="140"/>
  <c r="M14" i="140"/>
  <c r="K14" i="140"/>
  <c r="I14" i="140"/>
  <c r="A14" i="140"/>
  <c r="K8" i="140"/>
  <c r="K7" i="140"/>
  <c r="E7" i="140"/>
  <c r="K6" i="140"/>
  <c r="E6" i="140"/>
  <c r="K5" i="140"/>
  <c r="E5" i="140"/>
  <c r="E2" i="140"/>
  <c r="D38" i="52"/>
  <c r="AA36" i="52"/>
  <c r="S36" i="52"/>
  <c r="Q36" i="52"/>
  <c r="N36" i="52"/>
  <c r="M36" i="52"/>
  <c r="K36" i="52"/>
  <c r="I36" i="52"/>
  <c r="A36" i="52"/>
  <c r="AA35" i="52"/>
  <c r="S35" i="52"/>
  <c r="Q35" i="52"/>
  <c r="N35" i="52"/>
  <c r="O36" i="52" s="1"/>
  <c r="M35" i="52"/>
  <c r="K35" i="52"/>
  <c r="I35" i="52"/>
  <c r="A35" i="52"/>
  <c r="AA34" i="52"/>
  <c r="S34" i="52"/>
  <c r="Q34" i="52"/>
  <c r="N34" i="52"/>
  <c r="O35" i="52" s="1"/>
  <c r="M34" i="52"/>
  <c r="K34" i="52"/>
  <c r="I34" i="52"/>
  <c r="A34" i="52"/>
  <c r="AA33" i="52"/>
  <c r="S33" i="52"/>
  <c r="Q33" i="52"/>
  <c r="N33" i="52"/>
  <c r="O34" i="52" s="1"/>
  <c r="M33" i="52"/>
  <c r="K33" i="52"/>
  <c r="I33" i="52"/>
  <c r="A33" i="52"/>
  <c r="AA32" i="52"/>
  <c r="S32" i="52"/>
  <c r="Q32" i="52"/>
  <c r="N32" i="52"/>
  <c r="O33" i="52" s="1"/>
  <c r="M32" i="52"/>
  <c r="K32" i="52"/>
  <c r="I32" i="52"/>
  <c r="A32" i="52"/>
  <c r="AA31" i="52"/>
  <c r="S31" i="52"/>
  <c r="Q31" i="52"/>
  <c r="N31" i="52"/>
  <c r="O32" i="52" s="1"/>
  <c r="M31" i="52"/>
  <c r="K31" i="52"/>
  <c r="I31" i="52"/>
  <c r="A31" i="52"/>
  <c r="AA30" i="52"/>
  <c r="S30" i="52"/>
  <c r="Q30" i="52"/>
  <c r="N30" i="52"/>
  <c r="O31" i="52" s="1"/>
  <c r="M30" i="52"/>
  <c r="K30" i="52"/>
  <c r="I30" i="52"/>
  <c r="A30" i="52"/>
  <c r="AA29" i="52"/>
  <c r="S29" i="52"/>
  <c r="Q29" i="52"/>
  <c r="N29" i="52"/>
  <c r="O30" i="52" s="1"/>
  <c r="M29" i="52"/>
  <c r="K29" i="52"/>
  <c r="I29" i="52"/>
  <c r="A29" i="52"/>
  <c r="AA28" i="52"/>
  <c r="S28" i="52"/>
  <c r="Q28" i="52"/>
  <c r="N28" i="52"/>
  <c r="O29" i="52" s="1"/>
  <c r="M28" i="52"/>
  <c r="K28" i="52"/>
  <c r="I28" i="52"/>
  <c r="A28" i="52"/>
  <c r="AA27" i="52"/>
  <c r="S27" i="52"/>
  <c r="Q27" i="52"/>
  <c r="O27" i="52"/>
  <c r="N27" i="52"/>
  <c r="O28" i="52" s="1"/>
  <c r="M27" i="52"/>
  <c r="K27" i="52"/>
  <c r="I27" i="52"/>
  <c r="A27" i="52"/>
  <c r="AA26" i="52"/>
  <c r="S26" i="52"/>
  <c r="Q26" i="52"/>
  <c r="O26" i="52"/>
  <c r="N26" i="52"/>
  <c r="M26" i="52"/>
  <c r="K26" i="52"/>
  <c r="I26" i="52"/>
  <c r="A26" i="52"/>
  <c r="AA25" i="52"/>
  <c r="S25" i="52"/>
  <c r="Q25" i="52"/>
  <c r="N25" i="52"/>
  <c r="M25" i="52"/>
  <c r="K25" i="52"/>
  <c r="I25" i="52"/>
  <c r="A25" i="52"/>
  <c r="AA24" i="52"/>
  <c r="S24" i="52"/>
  <c r="Q24" i="52"/>
  <c r="N24" i="52"/>
  <c r="O25" i="52" s="1"/>
  <c r="M24" i="52"/>
  <c r="K24" i="52"/>
  <c r="I24" i="52"/>
  <c r="A24" i="52"/>
  <c r="AA23" i="52"/>
  <c r="S23" i="52"/>
  <c r="Q23" i="52"/>
  <c r="N23" i="52"/>
  <c r="O24" i="52" s="1"/>
  <c r="M23" i="52"/>
  <c r="K23" i="52"/>
  <c r="I23" i="52"/>
  <c r="A23" i="52"/>
  <c r="AA22" i="52"/>
  <c r="S22" i="52"/>
  <c r="Q22" i="52"/>
  <c r="N22" i="52"/>
  <c r="O23" i="52" s="1"/>
  <c r="M22" i="52"/>
  <c r="K22" i="52"/>
  <c r="I22" i="52"/>
  <c r="A22" i="52"/>
  <c r="AA21" i="52"/>
  <c r="S21" i="52"/>
  <c r="Q21" i="52"/>
  <c r="N21" i="52"/>
  <c r="O22" i="52" s="1"/>
  <c r="M21" i="52"/>
  <c r="K21" i="52"/>
  <c r="I21" i="52"/>
  <c r="A21" i="52"/>
  <c r="AA20" i="52"/>
  <c r="S20" i="52"/>
  <c r="Q20" i="52"/>
  <c r="N20" i="52"/>
  <c r="O21" i="52" s="1"/>
  <c r="M20" i="52"/>
  <c r="K20" i="52"/>
  <c r="I20" i="52"/>
  <c r="A20" i="52"/>
  <c r="AA19" i="52"/>
  <c r="S19" i="52"/>
  <c r="Q19" i="52"/>
  <c r="N19" i="52"/>
  <c r="O20" i="52" s="1"/>
  <c r="M19" i="52"/>
  <c r="K19" i="52"/>
  <c r="I19" i="52"/>
  <c r="A19" i="52"/>
  <c r="AA18" i="52"/>
  <c r="S18" i="52"/>
  <c r="Q18" i="52"/>
  <c r="N18" i="52"/>
  <c r="O19" i="52" s="1"/>
  <c r="M18" i="52"/>
  <c r="K18" i="52"/>
  <c r="I18" i="52"/>
  <c r="A18" i="52"/>
  <c r="AA17" i="52"/>
  <c r="S17" i="52"/>
  <c r="Q17" i="52"/>
  <c r="N17" i="52"/>
  <c r="O18" i="52" s="1"/>
  <c r="M17" i="52"/>
  <c r="K17" i="52"/>
  <c r="I17" i="52"/>
  <c r="A17" i="52"/>
  <c r="AA16" i="52"/>
  <c r="S16" i="52"/>
  <c r="Q16" i="52"/>
  <c r="N16" i="52"/>
  <c r="O17" i="52" s="1"/>
  <c r="M16" i="52"/>
  <c r="K16" i="52"/>
  <c r="I16" i="52"/>
  <c r="A16" i="52"/>
  <c r="AA15" i="52"/>
  <c r="S15" i="52"/>
  <c r="Q15" i="52"/>
  <c r="O15" i="52"/>
  <c r="N15" i="52"/>
  <c r="O16" i="52" s="1"/>
  <c r="M15" i="52"/>
  <c r="K15" i="52"/>
  <c r="I15" i="52"/>
  <c r="A15" i="52"/>
  <c r="AA14" i="52"/>
  <c r="S14" i="52"/>
  <c r="Q14" i="52"/>
  <c r="M14" i="52"/>
  <c r="K14" i="52"/>
  <c r="I14" i="52"/>
  <c r="A14" i="52"/>
  <c r="K8" i="52"/>
  <c r="K7" i="52"/>
  <c r="E7" i="52"/>
  <c r="K6" i="52"/>
  <c r="E6" i="52"/>
  <c r="K5" i="52"/>
  <c r="E5" i="52"/>
  <c r="E2" i="52"/>
  <c r="D38" i="142"/>
  <c r="AA36" i="142"/>
  <c r="S36" i="142"/>
  <c r="Q36" i="142"/>
  <c r="N36" i="142"/>
  <c r="M36" i="142"/>
  <c r="K36" i="142"/>
  <c r="I36" i="142"/>
  <c r="A36" i="142"/>
  <c r="AA35" i="142"/>
  <c r="S35" i="142"/>
  <c r="Q35" i="142"/>
  <c r="N35" i="142"/>
  <c r="O36" i="142" s="1"/>
  <c r="M35" i="142"/>
  <c r="K35" i="142"/>
  <c r="I35" i="142"/>
  <c r="A35" i="142"/>
  <c r="AA34" i="142"/>
  <c r="S34" i="142"/>
  <c r="Q34" i="142"/>
  <c r="O34" i="142"/>
  <c r="N34" i="142"/>
  <c r="O35" i="142" s="1"/>
  <c r="M34" i="142"/>
  <c r="K34" i="142"/>
  <c r="I34" i="142"/>
  <c r="A34" i="142"/>
  <c r="AA33" i="142"/>
  <c r="S33" i="142"/>
  <c r="Q33" i="142"/>
  <c r="N33" i="142"/>
  <c r="M33" i="142"/>
  <c r="K33" i="142"/>
  <c r="I33" i="142"/>
  <c r="A33" i="142"/>
  <c r="AA32" i="142"/>
  <c r="S32" i="142"/>
  <c r="Q32" i="142"/>
  <c r="N32" i="142"/>
  <c r="O33" i="142" s="1"/>
  <c r="M32" i="142"/>
  <c r="K32" i="142"/>
  <c r="I32" i="142"/>
  <c r="A32" i="142"/>
  <c r="AA31" i="142"/>
  <c r="S31" i="142"/>
  <c r="Q31" i="142"/>
  <c r="N31" i="142"/>
  <c r="O32" i="142" s="1"/>
  <c r="M31" i="142"/>
  <c r="K31" i="142"/>
  <c r="I31" i="142"/>
  <c r="A31" i="142"/>
  <c r="AA30" i="142"/>
  <c r="S30" i="142"/>
  <c r="Q30" i="142"/>
  <c r="N30" i="142"/>
  <c r="O31" i="142" s="1"/>
  <c r="M30" i="142"/>
  <c r="K30" i="142"/>
  <c r="I30" i="142"/>
  <c r="A30" i="142"/>
  <c r="AA29" i="142"/>
  <c r="S29" i="142"/>
  <c r="Q29" i="142"/>
  <c r="N29" i="142"/>
  <c r="O30" i="142" s="1"/>
  <c r="M29" i="142"/>
  <c r="K29" i="142"/>
  <c r="I29" i="142"/>
  <c r="A29" i="142"/>
  <c r="AA28" i="142"/>
  <c r="S28" i="142"/>
  <c r="Q28" i="142"/>
  <c r="N28" i="142"/>
  <c r="O29" i="142" s="1"/>
  <c r="M28" i="142"/>
  <c r="K28" i="142"/>
  <c r="I28" i="142"/>
  <c r="A28" i="142"/>
  <c r="AA27" i="142"/>
  <c r="S27" i="142"/>
  <c r="Q27" i="142"/>
  <c r="N27" i="142"/>
  <c r="O28" i="142" s="1"/>
  <c r="M27" i="142"/>
  <c r="K27" i="142"/>
  <c r="I27" i="142"/>
  <c r="A27" i="142"/>
  <c r="AA26" i="142"/>
  <c r="S26" i="142"/>
  <c r="Q26" i="142"/>
  <c r="N26" i="142"/>
  <c r="O27" i="142" s="1"/>
  <c r="M26" i="142"/>
  <c r="K26" i="142"/>
  <c r="I26" i="142"/>
  <c r="A26" i="142"/>
  <c r="AA25" i="142"/>
  <c r="S25" i="142"/>
  <c r="Q25" i="142"/>
  <c r="N25" i="142"/>
  <c r="O26" i="142" s="1"/>
  <c r="M25" i="142"/>
  <c r="K25" i="142"/>
  <c r="I25" i="142"/>
  <c r="A25" i="142"/>
  <c r="AA24" i="142"/>
  <c r="S24" i="142"/>
  <c r="Q24" i="142"/>
  <c r="N24" i="142"/>
  <c r="O25" i="142" s="1"/>
  <c r="M24" i="142"/>
  <c r="K24" i="142"/>
  <c r="I24" i="142"/>
  <c r="A24" i="142"/>
  <c r="AA23" i="142"/>
  <c r="S23" i="142"/>
  <c r="Q23" i="142"/>
  <c r="N23" i="142"/>
  <c r="O24" i="142" s="1"/>
  <c r="M23" i="142"/>
  <c r="K23" i="142"/>
  <c r="I23" i="142"/>
  <c r="A23" i="142"/>
  <c r="AA22" i="142"/>
  <c r="S22" i="142"/>
  <c r="Q22" i="142"/>
  <c r="N22" i="142"/>
  <c r="O23" i="142" s="1"/>
  <c r="M22" i="142"/>
  <c r="K22" i="142"/>
  <c r="I22" i="142"/>
  <c r="A22" i="142"/>
  <c r="AA21" i="142"/>
  <c r="S21" i="142"/>
  <c r="Q21" i="142"/>
  <c r="N21" i="142"/>
  <c r="O22" i="142" s="1"/>
  <c r="M21" i="142"/>
  <c r="K21" i="142"/>
  <c r="I21" i="142"/>
  <c r="A21" i="142"/>
  <c r="AA20" i="142"/>
  <c r="S20" i="142"/>
  <c r="Q20" i="142"/>
  <c r="N20" i="142"/>
  <c r="O21" i="142" s="1"/>
  <c r="M20" i="142"/>
  <c r="K20" i="142"/>
  <c r="I20" i="142"/>
  <c r="A20" i="142"/>
  <c r="AA19" i="142"/>
  <c r="S19" i="142"/>
  <c r="Q19" i="142"/>
  <c r="N19" i="142"/>
  <c r="O20" i="142" s="1"/>
  <c r="M19" i="142"/>
  <c r="K19" i="142"/>
  <c r="I19" i="142"/>
  <c r="A19" i="142"/>
  <c r="AA18" i="142"/>
  <c r="S18" i="142"/>
  <c r="Q18" i="142"/>
  <c r="N18" i="142"/>
  <c r="O19" i="142" s="1"/>
  <c r="M18" i="142"/>
  <c r="K18" i="142"/>
  <c r="I18" i="142"/>
  <c r="A18" i="142"/>
  <c r="AA17" i="142"/>
  <c r="S17" i="142"/>
  <c r="Q17" i="142"/>
  <c r="N17" i="142"/>
  <c r="O18" i="142" s="1"/>
  <c r="M17" i="142"/>
  <c r="K17" i="142"/>
  <c r="I17" i="142"/>
  <c r="A17" i="142"/>
  <c r="AA16" i="142"/>
  <c r="S16" i="142"/>
  <c r="Q16" i="142"/>
  <c r="N16" i="142"/>
  <c r="O17" i="142" s="1"/>
  <c r="M16" i="142"/>
  <c r="K16" i="142"/>
  <c r="I16" i="142"/>
  <c r="A16" i="142"/>
  <c r="AA15" i="142"/>
  <c r="S15" i="142"/>
  <c r="Q15" i="142"/>
  <c r="O15" i="142"/>
  <c r="N15" i="142"/>
  <c r="O16" i="142" s="1"/>
  <c r="M15" i="142"/>
  <c r="K15" i="142"/>
  <c r="I15" i="142"/>
  <c r="A15" i="142"/>
  <c r="AA14" i="142"/>
  <c r="S14" i="142"/>
  <c r="Q14" i="142"/>
  <c r="M14" i="142"/>
  <c r="K14" i="142"/>
  <c r="I14" i="142"/>
  <c r="A14" i="142"/>
  <c r="K8" i="142"/>
  <c r="K7" i="142"/>
  <c r="E7" i="142"/>
  <c r="K6" i="142"/>
  <c r="E6" i="142"/>
  <c r="K5" i="142"/>
  <c r="E5" i="142"/>
  <c r="E2" i="142"/>
  <c r="D38" i="141"/>
  <c r="AA36" i="141"/>
  <c r="S36" i="141"/>
  <c r="Q36" i="141"/>
  <c r="N36" i="141"/>
  <c r="M36" i="141"/>
  <c r="K36" i="141"/>
  <c r="I36" i="141"/>
  <c r="A36" i="141"/>
  <c r="AA35" i="141"/>
  <c r="S35" i="141"/>
  <c r="Q35" i="141"/>
  <c r="N35" i="141"/>
  <c r="O36" i="141" s="1"/>
  <c r="M35" i="141"/>
  <c r="K35" i="141"/>
  <c r="I35" i="141"/>
  <c r="A35" i="141"/>
  <c r="AA34" i="141"/>
  <c r="S34" i="141"/>
  <c r="Q34" i="141"/>
  <c r="N34" i="141"/>
  <c r="O35" i="141" s="1"/>
  <c r="M34" i="141"/>
  <c r="K34" i="141"/>
  <c r="I34" i="141"/>
  <c r="A34" i="141"/>
  <c r="AA33" i="141"/>
  <c r="S33" i="141"/>
  <c r="Q33" i="141"/>
  <c r="N33" i="141"/>
  <c r="O34" i="141" s="1"/>
  <c r="M33" i="141"/>
  <c r="K33" i="141"/>
  <c r="I33" i="141"/>
  <c r="A33" i="141"/>
  <c r="AA32" i="141"/>
  <c r="S32" i="141"/>
  <c r="Q32" i="141"/>
  <c r="N32" i="141"/>
  <c r="O33" i="141" s="1"/>
  <c r="M32" i="141"/>
  <c r="K32" i="141"/>
  <c r="I32" i="141"/>
  <c r="A32" i="141"/>
  <c r="AA31" i="141"/>
  <c r="S31" i="141"/>
  <c r="Q31" i="141"/>
  <c r="N31" i="141"/>
  <c r="O32" i="141" s="1"/>
  <c r="M31" i="141"/>
  <c r="K31" i="141"/>
  <c r="I31" i="141"/>
  <c r="A31" i="141"/>
  <c r="AA30" i="141"/>
  <c r="S30" i="141"/>
  <c r="Q30" i="141"/>
  <c r="N30" i="141"/>
  <c r="O31" i="141" s="1"/>
  <c r="M30" i="141"/>
  <c r="K30" i="141"/>
  <c r="I30" i="141"/>
  <c r="A30" i="141"/>
  <c r="AA29" i="141"/>
  <c r="S29" i="141"/>
  <c r="Q29" i="141"/>
  <c r="N29" i="141"/>
  <c r="O30" i="141" s="1"/>
  <c r="M29" i="141"/>
  <c r="K29" i="141"/>
  <c r="I29" i="141"/>
  <c r="A29" i="141"/>
  <c r="AA28" i="141"/>
  <c r="S28" i="141"/>
  <c r="Q28" i="141"/>
  <c r="N28" i="141"/>
  <c r="O29" i="141" s="1"/>
  <c r="M28" i="141"/>
  <c r="K28" i="141"/>
  <c r="I28" i="141"/>
  <c r="A28" i="141"/>
  <c r="AA27" i="141"/>
  <c r="S27" i="141"/>
  <c r="Q27" i="141"/>
  <c r="N27" i="141"/>
  <c r="O28" i="141" s="1"/>
  <c r="M27" i="141"/>
  <c r="K27" i="141"/>
  <c r="I27" i="141"/>
  <c r="A27" i="141"/>
  <c r="AA26" i="141"/>
  <c r="S26" i="141"/>
  <c r="Q26" i="141"/>
  <c r="O26" i="141"/>
  <c r="N26" i="141"/>
  <c r="O27" i="141" s="1"/>
  <c r="M26" i="141"/>
  <c r="K26" i="141"/>
  <c r="I26" i="141"/>
  <c r="A26" i="141"/>
  <c r="AA25" i="141"/>
  <c r="S25" i="141"/>
  <c r="Q25" i="141"/>
  <c r="N25" i="141"/>
  <c r="M25" i="141"/>
  <c r="K25" i="141"/>
  <c r="I25" i="141"/>
  <c r="A25" i="141"/>
  <c r="AA24" i="141"/>
  <c r="S24" i="141"/>
  <c r="Q24" i="141"/>
  <c r="N24" i="141"/>
  <c r="O25" i="141" s="1"/>
  <c r="M24" i="141"/>
  <c r="K24" i="141"/>
  <c r="I24" i="141"/>
  <c r="A24" i="141"/>
  <c r="AA23" i="141"/>
  <c r="S23" i="141"/>
  <c r="Q23" i="141"/>
  <c r="N23" i="141"/>
  <c r="O24" i="141" s="1"/>
  <c r="M23" i="141"/>
  <c r="K23" i="141"/>
  <c r="I23" i="141"/>
  <c r="A23" i="141"/>
  <c r="AA22" i="141"/>
  <c r="S22" i="141"/>
  <c r="Q22" i="141"/>
  <c r="N22" i="141"/>
  <c r="O23" i="141" s="1"/>
  <c r="M22" i="141"/>
  <c r="K22" i="141"/>
  <c r="I22" i="141"/>
  <c r="A22" i="141"/>
  <c r="AA21" i="141"/>
  <c r="S21" i="141"/>
  <c r="Q21" i="141"/>
  <c r="N21" i="141"/>
  <c r="O22" i="141" s="1"/>
  <c r="M21" i="141"/>
  <c r="K21" i="141"/>
  <c r="I21" i="141"/>
  <c r="A21" i="141"/>
  <c r="AA20" i="141"/>
  <c r="S20" i="141"/>
  <c r="Q20" i="141"/>
  <c r="N20" i="141"/>
  <c r="O21" i="141" s="1"/>
  <c r="M20" i="141"/>
  <c r="K20" i="141"/>
  <c r="I20" i="141"/>
  <c r="A20" i="141"/>
  <c r="AA19" i="141"/>
  <c r="S19" i="141"/>
  <c r="Q19" i="141"/>
  <c r="N19" i="141"/>
  <c r="O20" i="141" s="1"/>
  <c r="M19" i="141"/>
  <c r="K19" i="141"/>
  <c r="I19" i="141"/>
  <c r="A19" i="141"/>
  <c r="AA18" i="141"/>
  <c r="S18" i="141"/>
  <c r="Q18" i="141"/>
  <c r="N18" i="141"/>
  <c r="O19" i="141" s="1"/>
  <c r="M18" i="141"/>
  <c r="K18" i="141"/>
  <c r="I18" i="141"/>
  <c r="A18" i="141"/>
  <c r="AA17" i="141"/>
  <c r="S17" i="141"/>
  <c r="Q17" i="141"/>
  <c r="N17" i="141"/>
  <c r="O18" i="141" s="1"/>
  <c r="M17" i="141"/>
  <c r="K17" i="141"/>
  <c r="I17" i="141"/>
  <c r="A17" i="141"/>
  <c r="AA16" i="141"/>
  <c r="S16" i="141"/>
  <c r="Q16" i="141"/>
  <c r="N16" i="141"/>
  <c r="O17" i="141" s="1"/>
  <c r="M16" i="141"/>
  <c r="K16" i="141"/>
  <c r="I16" i="141"/>
  <c r="A16" i="141"/>
  <c r="AA15" i="141"/>
  <c r="S15" i="141"/>
  <c r="Q15" i="141"/>
  <c r="O15" i="141"/>
  <c r="N15" i="141"/>
  <c r="O16" i="141" s="1"/>
  <c r="M15" i="141"/>
  <c r="K15" i="141"/>
  <c r="I15" i="141"/>
  <c r="A15" i="141"/>
  <c r="AA14" i="141"/>
  <c r="S14" i="141"/>
  <c r="Q14" i="141"/>
  <c r="M14" i="141"/>
  <c r="K14" i="141"/>
  <c r="I14" i="141"/>
  <c r="A14" i="141"/>
  <c r="K8" i="141"/>
  <c r="K7" i="141"/>
  <c r="E7" i="141"/>
  <c r="K6" i="141"/>
  <c r="E6" i="141"/>
  <c r="K5" i="141"/>
  <c r="E5" i="141"/>
  <c r="E2" i="141"/>
  <c r="D38" i="146"/>
  <c r="AA36" i="146"/>
  <c r="S36" i="146"/>
  <c r="Q36" i="146"/>
  <c r="N36" i="146"/>
  <c r="M36" i="146"/>
  <c r="K36" i="146"/>
  <c r="I36" i="146"/>
  <c r="A36" i="146"/>
  <c r="AA35" i="146"/>
  <c r="S35" i="146"/>
  <c r="Q35" i="146"/>
  <c r="N35" i="146"/>
  <c r="O36" i="146" s="1"/>
  <c r="M35" i="146"/>
  <c r="K35" i="146"/>
  <c r="I35" i="146"/>
  <c r="A35" i="146"/>
  <c r="AA34" i="146"/>
  <c r="S34" i="146"/>
  <c r="Q34" i="146"/>
  <c r="N34" i="146"/>
  <c r="O35" i="146" s="1"/>
  <c r="M34" i="146"/>
  <c r="K34" i="146"/>
  <c r="I34" i="146"/>
  <c r="A34" i="146"/>
  <c r="AA33" i="146"/>
  <c r="S33" i="146"/>
  <c r="Q33" i="146"/>
  <c r="N33" i="146"/>
  <c r="O34" i="146" s="1"/>
  <c r="M33" i="146"/>
  <c r="K33" i="146"/>
  <c r="I33" i="146"/>
  <c r="A33" i="146"/>
  <c r="AA32" i="146"/>
  <c r="S32" i="146"/>
  <c r="Q32" i="146"/>
  <c r="N32" i="146"/>
  <c r="O33" i="146" s="1"/>
  <c r="M32" i="146"/>
  <c r="K32" i="146"/>
  <c r="I32" i="146"/>
  <c r="A32" i="146"/>
  <c r="AA31" i="146"/>
  <c r="S31" i="146"/>
  <c r="Q31" i="146"/>
  <c r="N31" i="146"/>
  <c r="O32" i="146" s="1"/>
  <c r="M31" i="146"/>
  <c r="K31" i="146"/>
  <c r="I31" i="146"/>
  <c r="A31" i="146"/>
  <c r="AA30" i="146"/>
  <c r="S30" i="146"/>
  <c r="Q30" i="146"/>
  <c r="N30" i="146"/>
  <c r="O31" i="146" s="1"/>
  <c r="M30" i="146"/>
  <c r="K30" i="146"/>
  <c r="I30" i="146"/>
  <c r="A30" i="146"/>
  <c r="AA29" i="146"/>
  <c r="S29" i="146"/>
  <c r="Q29" i="146"/>
  <c r="N29" i="146"/>
  <c r="O30" i="146" s="1"/>
  <c r="M29" i="146"/>
  <c r="K29" i="146"/>
  <c r="I29" i="146"/>
  <c r="A29" i="146"/>
  <c r="AA28" i="146"/>
  <c r="S28" i="146"/>
  <c r="Q28" i="146"/>
  <c r="N28" i="146"/>
  <c r="O29" i="146" s="1"/>
  <c r="M28" i="146"/>
  <c r="K28" i="146"/>
  <c r="I28" i="146"/>
  <c r="A28" i="146"/>
  <c r="AA27" i="146"/>
  <c r="S27" i="146"/>
  <c r="Q27" i="146"/>
  <c r="N27" i="146"/>
  <c r="O28" i="146" s="1"/>
  <c r="M27" i="146"/>
  <c r="K27" i="146"/>
  <c r="I27" i="146"/>
  <c r="A27" i="146"/>
  <c r="AA26" i="146"/>
  <c r="S26" i="146"/>
  <c r="Q26" i="146"/>
  <c r="N26" i="146"/>
  <c r="O27" i="146" s="1"/>
  <c r="M26" i="146"/>
  <c r="K26" i="146"/>
  <c r="I26" i="146"/>
  <c r="A26" i="146"/>
  <c r="AA25" i="146"/>
  <c r="S25" i="146"/>
  <c r="Q25" i="146"/>
  <c r="N25" i="146"/>
  <c r="O26" i="146" s="1"/>
  <c r="M25" i="146"/>
  <c r="K25" i="146"/>
  <c r="I25" i="146"/>
  <c r="A25" i="146"/>
  <c r="AA24" i="146"/>
  <c r="S24" i="146"/>
  <c r="Q24" i="146"/>
  <c r="N24" i="146"/>
  <c r="O25" i="146" s="1"/>
  <c r="M24" i="146"/>
  <c r="K24" i="146"/>
  <c r="I24" i="146"/>
  <c r="A24" i="146"/>
  <c r="AA23" i="146"/>
  <c r="S23" i="146"/>
  <c r="Q23" i="146"/>
  <c r="N23" i="146"/>
  <c r="O24" i="146" s="1"/>
  <c r="M23" i="146"/>
  <c r="K23" i="146"/>
  <c r="I23" i="146"/>
  <c r="A23" i="146"/>
  <c r="AA22" i="146"/>
  <c r="S22" i="146"/>
  <c r="Q22" i="146"/>
  <c r="N22" i="146"/>
  <c r="O23" i="146" s="1"/>
  <c r="M22" i="146"/>
  <c r="K22" i="146"/>
  <c r="I22" i="146"/>
  <c r="A22" i="146"/>
  <c r="AA21" i="146"/>
  <c r="S21" i="146"/>
  <c r="Q21" i="146"/>
  <c r="N21" i="146"/>
  <c r="O22" i="146" s="1"/>
  <c r="M21" i="146"/>
  <c r="K21" i="146"/>
  <c r="I21" i="146"/>
  <c r="A21" i="146"/>
  <c r="AA20" i="146"/>
  <c r="S20" i="146"/>
  <c r="Q20" i="146"/>
  <c r="N20" i="146"/>
  <c r="O21" i="146" s="1"/>
  <c r="M20" i="146"/>
  <c r="K20" i="146"/>
  <c r="I20" i="146"/>
  <c r="A20" i="146"/>
  <c r="AA19" i="146"/>
  <c r="S19" i="146"/>
  <c r="Q19" i="146"/>
  <c r="N19" i="146"/>
  <c r="O20" i="146" s="1"/>
  <c r="M19" i="146"/>
  <c r="K19" i="146"/>
  <c r="I19" i="146"/>
  <c r="A19" i="146"/>
  <c r="AA18" i="146"/>
  <c r="S18" i="146"/>
  <c r="Q18" i="146"/>
  <c r="N18" i="146"/>
  <c r="O19" i="146" s="1"/>
  <c r="M18" i="146"/>
  <c r="K18" i="146"/>
  <c r="I18" i="146"/>
  <c r="A18" i="146"/>
  <c r="AA17" i="146"/>
  <c r="S17" i="146"/>
  <c r="Q17" i="146"/>
  <c r="N17" i="146"/>
  <c r="O18" i="146" s="1"/>
  <c r="M17" i="146"/>
  <c r="K17" i="146"/>
  <c r="I17" i="146"/>
  <c r="A17" i="146"/>
  <c r="AA16" i="146"/>
  <c r="S16" i="146"/>
  <c r="Q16" i="146"/>
  <c r="N16" i="146"/>
  <c r="O17" i="146" s="1"/>
  <c r="M16" i="146"/>
  <c r="K16" i="146"/>
  <c r="I16" i="146"/>
  <c r="A16" i="146"/>
  <c r="AA15" i="146"/>
  <c r="S15" i="146"/>
  <c r="Q15" i="146"/>
  <c r="O15" i="146"/>
  <c r="N15" i="146"/>
  <c r="O16" i="146" s="1"/>
  <c r="M15" i="146"/>
  <c r="K15" i="146"/>
  <c r="I15" i="146"/>
  <c r="A15" i="146"/>
  <c r="AA14" i="146"/>
  <c r="S14" i="146"/>
  <c r="Q14" i="146"/>
  <c r="M14" i="146"/>
  <c r="K14" i="146"/>
  <c r="I14" i="146"/>
  <c r="A14" i="146"/>
  <c r="K8" i="146"/>
  <c r="K7" i="146"/>
  <c r="E7" i="146"/>
  <c r="K6" i="146"/>
  <c r="E6" i="146"/>
  <c r="K5" i="146"/>
  <c r="E5" i="146"/>
  <c r="E2" i="146"/>
  <c r="D38" i="143"/>
  <c r="AA36" i="143"/>
  <c r="S36" i="143"/>
  <c r="Q36" i="143"/>
  <c r="N36" i="143"/>
  <c r="M36" i="143"/>
  <c r="K36" i="143"/>
  <c r="I36" i="143"/>
  <c r="A36" i="143"/>
  <c r="AA35" i="143"/>
  <c r="S35" i="143"/>
  <c r="Q35" i="143"/>
  <c r="N35" i="143"/>
  <c r="O36" i="143" s="1"/>
  <c r="M35" i="143"/>
  <c r="K35" i="143"/>
  <c r="I35" i="143"/>
  <c r="A35" i="143"/>
  <c r="AA34" i="143"/>
  <c r="S34" i="143"/>
  <c r="Q34" i="143"/>
  <c r="N34" i="143"/>
  <c r="O35" i="143" s="1"/>
  <c r="M34" i="143"/>
  <c r="K34" i="143"/>
  <c r="I34" i="143"/>
  <c r="A34" i="143"/>
  <c r="AA33" i="143"/>
  <c r="S33" i="143"/>
  <c r="Q33" i="143"/>
  <c r="N33" i="143"/>
  <c r="O34" i="143" s="1"/>
  <c r="M33" i="143"/>
  <c r="K33" i="143"/>
  <c r="I33" i="143"/>
  <c r="A33" i="143"/>
  <c r="AA32" i="143"/>
  <c r="S32" i="143"/>
  <c r="Q32" i="143"/>
  <c r="N32" i="143"/>
  <c r="O33" i="143" s="1"/>
  <c r="M32" i="143"/>
  <c r="K32" i="143"/>
  <c r="I32" i="143"/>
  <c r="A32" i="143"/>
  <c r="AA31" i="143"/>
  <c r="S31" i="143"/>
  <c r="Q31" i="143"/>
  <c r="N31" i="143"/>
  <c r="O32" i="143" s="1"/>
  <c r="M31" i="143"/>
  <c r="K31" i="143"/>
  <c r="I31" i="143"/>
  <c r="A31" i="143"/>
  <c r="AA30" i="143"/>
  <c r="S30" i="143"/>
  <c r="Q30" i="143"/>
  <c r="N30" i="143"/>
  <c r="O31" i="143" s="1"/>
  <c r="M30" i="143"/>
  <c r="K30" i="143"/>
  <c r="I30" i="143"/>
  <c r="A30" i="143"/>
  <c r="AA29" i="143"/>
  <c r="S29" i="143"/>
  <c r="Q29" i="143"/>
  <c r="N29" i="143"/>
  <c r="O30" i="143" s="1"/>
  <c r="M29" i="143"/>
  <c r="K29" i="143"/>
  <c r="I29" i="143"/>
  <c r="A29" i="143"/>
  <c r="AA28" i="143"/>
  <c r="S28" i="143"/>
  <c r="Q28" i="143"/>
  <c r="N28" i="143"/>
  <c r="O29" i="143" s="1"/>
  <c r="M28" i="143"/>
  <c r="K28" i="143"/>
  <c r="I28" i="143"/>
  <c r="A28" i="143"/>
  <c r="AA27" i="143"/>
  <c r="S27" i="143"/>
  <c r="Q27" i="143"/>
  <c r="N27" i="143"/>
  <c r="O28" i="143" s="1"/>
  <c r="M27" i="143"/>
  <c r="K27" i="143"/>
  <c r="I27" i="143"/>
  <c r="A27" i="143"/>
  <c r="AA26" i="143"/>
  <c r="S26" i="143"/>
  <c r="Q26" i="143"/>
  <c r="N26" i="143"/>
  <c r="O27" i="143" s="1"/>
  <c r="M26" i="143"/>
  <c r="K26" i="143"/>
  <c r="I26" i="143"/>
  <c r="A26" i="143"/>
  <c r="AA25" i="143"/>
  <c r="S25" i="143"/>
  <c r="Q25" i="143"/>
  <c r="N25" i="143"/>
  <c r="O26" i="143" s="1"/>
  <c r="M25" i="143"/>
  <c r="K25" i="143"/>
  <c r="I25" i="143"/>
  <c r="A25" i="143"/>
  <c r="AA24" i="143"/>
  <c r="S24" i="143"/>
  <c r="Q24" i="143"/>
  <c r="N24" i="143"/>
  <c r="O25" i="143" s="1"/>
  <c r="M24" i="143"/>
  <c r="K24" i="143"/>
  <c r="I24" i="143"/>
  <c r="A24" i="143"/>
  <c r="AA23" i="143"/>
  <c r="S23" i="143"/>
  <c r="Q23" i="143"/>
  <c r="O23" i="143"/>
  <c r="N23" i="143"/>
  <c r="O24" i="143" s="1"/>
  <c r="M23" i="143"/>
  <c r="K23" i="143"/>
  <c r="I23" i="143"/>
  <c r="A23" i="143"/>
  <c r="AA22" i="143"/>
  <c r="S22" i="143"/>
  <c r="Q22" i="143"/>
  <c r="O22" i="143"/>
  <c r="N22" i="143"/>
  <c r="M22" i="143"/>
  <c r="K22" i="143"/>
  <c r="I22" i="143"/>
  <c r="A22" i="143"/>
  <c r="AA21" i="143"/>
  <c r="S21" i="143"/>
  <c r="Q21" i="143"/>
  <c r="N21" i="143"/>
  <c r="M21" i="143"/>
  <c r="K21" i="143"/>
  <c r="I21" i="143"/>
  <c r="A21" i="143"/>
  <c r="AA20" i="143"/>
  <c r="S20" i="143"/>
  <c r="Q20" i="143"/>
  <c r="N20" i="143"/>
  <c r="O21" i="143" s="1"/>
  <c r="M20" i="143"/>
  <c r="K20" i="143"/>
  <c r="I20" i="143"/>
  <c r="A20" i="143"/>
  <c r="AA19" i="143"/>
  <c r="S19" i="143"/>
  <c r="Q19" i="143"/>
  <c r="N19" i="143"/>
  <c r="O20" i="143" s="1"/>
  <c r="M19" i="143"/>
  <c r="K19" i="143"/>
  <c r="I19" i="143"/>
  <c r="A19" i="143"/>
  <c r="AA18" i="143"/>
  <c r="S18" i="143"/>
  <c r="Q18" i="143"/>
  <c r="N18" i="143"/>
  <c r="O19" i="143" s="1"/>
  <c r="M18" i="143"/>
  <c r="K18" i="143"/>
  <c r="I18" i="143"/>
  <c r="A18" i="143"/>
  <c r="AA17" i="143"/>
  <c r="S17" i="143"/>
  <c r="Q17" i="143"/>
  <c r="N17" i="143"/>
  <c r="O18" i="143" s="1"/>
  <c r="M17" i="143"/>
  <c r="K17" i="143"/>
  <c r="I17" i="143"/>
  <c r="A17" i="143"/>
  <c r="AA16" i="143"/>
  <c r="S16" i="143"/>
  <c r="Q16" i="143"/>
  <c r="N16" i="143"/>
  <c r="O17" i="143" s="1"/>
  <c r="M16" i="143"/>
  <c r="K16" i="143"/>
  <c r="I16" i="143"/>
  <c r="A16" i="143"/>
  <c r="AA15" i="143"/>
  <c r="S15" i="143"/>
  <c r="Q15" i="143"/>
  <c r="O15" i="143"/>
  <c r="N15" i="143"/>
  <c r="O16" i="143" s="1"/>
  <c r="M15" i="143"/>
  <c r="K15" i="143"/>
  <c r="I15" i="143"/>
  <c r="A15" i="143"/>
  <c r="AA14" i="143"/>
  <c r="S14" i="143"/>
  <c r="Q14" i="143"/>
  <c r="M14" i="143"/>
  <c r="K14" i="143"/>
  <c r="I14" i="143"/>
  <c r="A14" i="143"/>
  <c r="K8" i="143"/>
  <c r="K7" i="143"/>
  <c r="E7" i="143"/>
  <c r="K6" i="143"/>
  <c r="E6" i="143"/>
  <c r="K5" i="143"/>
  <c r="E5" i="143"/>
  <c r="E2" i="143"/>
  <c r="D38" i="144"/>
  <c r="AA36" i="144"/>
  <c r="S36" i="144"/>
  <c r="Q36" i="144"/>
  <c r="N36" i="144"/>
  <c r="M36" i="144"/>
  <c r="K36" i="144"/>
  <c r="I36" i="144"/>
  <c r="A36" i="144"/>
  <c r="AA35" i="144"/>
  <c r="S35" i="144"/>
  <c r="Q35" i="144"/>
  <c r="N35" i="144"/>
  <c r="O36" i="144" s="1"/>
  <c r="M35" i="144"/>
  <c r="K35" i="144"/>
  <c r="I35" i="144"/>
  <c r="A35" i="144"/>
  <c r="AA34" i="144"/>
  <c r="S34" i="144"/>
  <c r="Q34" i="144"/>
  <c r="N34" i="144"/>
  <c r="O35" i="144" s="1"/>
  <c r="M34" i="144"/>
  <c r="K34" i="144"/>
  <c r="I34" i="144"/>
  <c r="A34" i="144"/>
  <c r="AA33" i="144"/>
  <c r="S33" i="144"/>
  <c r="Q33" i="144"/>
  <c r="N33" i="144"/>
  <c r="O34" i="144" s="1"/>
  <c r="M33" i="144"/>
  <c r="K33" i="144"/>
  <c r="I33" i="144"/>
  <c r="A33" i="144"/>
  <c r="AA32" i="144"/>
  <c r="S32" i="144"/>
  <c r="Q32" i="144"/>
  <c r="N32" i="144"/>
  <c r="O33" i="144" s="1"/>
  <c r="M32" i="144"/>
  <c r="K32" i="144"/>
  <c r="I32" i="144"/>
  <c r="A32" i="144"/>
  <c r="AA31" i="144"/>
  <c r="S31" i="144"/>
  <c r="Q31" i="144"/>
  <c r="N31" i="144"/>
  <c r="O32" i="144" s="1"/>
  <c r="M31" i="144"/>
  <c r="K31" i="144"/>
  <c r="I31" i="144"/>
  <c r="A31" i="144"/>
  <c r="AA30" i="144"/>
  <c r="S30" i="144"/>
  <c r="Q30" i="144"/>
  <c r="N30" i="144"/>
  <c r="O31" i="144" s="1"/>
  <c r="M30" i="144"/>
  <c r="K30" i="144"/>
  <c r="I30" i="144"/>
  <c r="A30" i="144"/>
  <c r="AA29" i="144"/>
  <c r="S29" i="144"/>
  <c r="Q29" i="144"/>
  <c r="N29" i="144"/>
  <c r="O30" i="144" s="1"/>
  <c r="M29" i="144"/>
  <c r="K29" i="144"/>
  <c r="I29" i="144"/>
  <c r="A29" i="144"/>
  <c r="AA28" i="144"/>
  <c r="S28" i="144"/>
  <c r="Q28" i="144"/>
  <c r="N28" i="144"/>
  <c r="O29" i="144" s="1"/>
  <c r="M28" i="144"/>
  <c r="K28" i="144"/>
  <c r="I28" i="144"/>
  <c r="A28" i="144"/>
  <c r="AA27" i="144"/>
  <c r="S27" i="144"/>
  <c r="Q27" i="144"/>
  <c r="N27" i="144"/>
  <c r="O28" i="144" s="1"/>
  <c r="M27" i="144"/>
  <c r="K27" i="144"/>
  <c r="I27" i="144"/>
  <c r="A27" i="144"/>
  <c r="AA26" i="144"/>
  <c r="S26" i="144"/>
  <c r="Q26" i="144"/>
  <c r="N26" i="144"/>
  <c r="O27" i="144" s="1"/>
  <c r="M26" i="144"/>
  <c r="K26" i="144"/>
  <c r="I26" i="144"/>
  <c r="A26" i="144"/>
  <c r="AA25" i="144"/>
  <c r="S25" i="144"/>
  <c r="Q25" i="144"/>
  <c r="N25" i="144"/>
  <c r="O26" i="144" s="1"/>
  <c r="M25" i="144"/>
  <c r="K25" i="144"/>
  <c r="I25" i="144"/>
  <c r="A25" i="144"/>
  <c r="AA24" i="144"/>
  <c r="S24" i="144"/>
  <c r="Q24" i="144"/>
  <c r="N24" i="144"/>
  <c r="O25" i="144" s="1"/>
  <c r="M24" i="144"/>
  <c r="K24" i="144"/>
  <c r="I24" i="144"/>
  <c r="A24" i="144"/>
  <c r="AA23" i="144"/>
  <c r="S23" i="144"/>
  <c r="Q23" i="144"/>
  <c r="N23" i="144"/>
  <c r="O24" i="144" s="1"/>
  <c r="M23" i="144"/>
  <c r="K23" i="144"/>
  <c r="I23" i="144"/>
  <c r="A23" i="144"/>
  <c r="AA22" i="144"/>
  <c r="S22" i="144"/>
  <c r="Q22" i="144"/>
  <c r="N22" i="144"/>
  <c r="O23" i="144" s="1"/>
  <c r="M22" i="144"/>
  <c r="K22" i="144"/>
  <c r="I22" i="144"/>
  <c r="A22" i="144"/>
  <c r="AA21" i="144"/>
  <c r="S21" i="144"/>
  <c r="Q21" i="144"/>
  <c r="N21" i="144"/>
  <c r="O22" i="144" s="1"/>
  <c r="M21" i="144"/>
  <c r="K21" i="144"/>
  <c r="I21" i="144"/>
  <c r="A21" i="144"/>
  <c r="AA20" i="144"/>
  <c r="S20" i="144"/>
  <c r="Q20" i="144"/>
  <c r="N20" i="144"/>
  <c r="O21" i="144" s="1"/>
  <c r="M20" i="144"/>
  <c r="K20" i="144"/>
  <c r="I20" i="144"/>
  <c r="A20" i="144"/>
  <c r="AA19" i="144"/>
  <c r="S19" i="144"/>
  <c r="Q19" i="144"/>
  <c r="N19" i="144"/>
  <c r="O20" i="144" s="1"/>
  <c r="M19" i="144"/>
  <c r="K19" i="144"/>
  <c r="I19" i="144"/>
  <c r="A19" i="144"/>
  <c r="AA18" i="144"/>
  <c r="S18" i="144"/>
  <c r="Q18" i="144"/>
  <c r="N18" i="144"/>
  <c r="O19" i="144" s="1"/>
  <c r="M18" i="144"/>
  <c r="K18" i="144"/>
  <c r="I18" i="144"/>
  <c r="A18" i="144"/>
  <c r="AA17" i="144"/>
  <c r="S17" i="144"/>
  <c r="Q17" i="144"/>
  <c r="N17" i="144"/>
  <c r="O18" i="144" s="1"/>
  <c r="M17" i="144"/>
  <c r="K17" i="144"/>
  <c r="I17" i="144"/>
  <c r="A17" i="144"/>
  <c r="AA16" i="144"/>
  <c r="S16" i="144"/>
  <c r="Q16" i="144"/>
  <c r="N16" i="144"/>
  <c r="O17" i="144" s="1"/>
  <c r="M16" i="144"/>
  <c r="K16" i="144"/>
  <c r="I16" i="144"/>
  <c r="A16" i="144"/>
  <c r="AA15" i="144"/>
  <c r="S15" i="144"/>
  <c r="Q15" i="144"/>
  <c r="O15" i="144"/>
  <c r="N15" i="144"/>
  <c r="O16" i="144" s="1"/>
  <c r="M15" i="144"/>
  <c r="K15" i="144"/>
  <c r="I15" i="144"/>
  <c r="A15" i="144"/>
  <c r="AA14" i="144"/>
  <c r="S14" i="144"/>
  <c r="Q14" i="144"/>
  <c r="M14" i="144"/>
  <c r="K14" i="144"/>
  <c r="I14" i="144"/>
  <c r="A14" i="144"/>
  <c r="K8" i="144"/>
  <c r="K7" i="144"/>
  <c r="E7" i="144"/>
  <c r="K6" i="144"/>
  <c r="E6" i="144"/>
  <c r="K5" i="144"/>
  <c r="E5" i="144"/>
  <c r="E2" i="144"/>
  <c r="D38" i="145"/>
  <c r="AA36" i="145"/>
  <c r="S36" i="145"/>
  <c r="Q36" i="145"/>
  <c r="N36" i="145"/>
  <c r="M36" i="145"/>
  <c r="K36" i="145"/>
  <c r="I36" i="145"/>
  <c r="A36" i="145"/>
  <c r="AA35" i="145"/>
  <c r="S35" i="145"/>
  <c r="Q35" i="145"/>
  <c r="N35" i="145"/>
  <c r="O36" i="145" s="1"/>
  <c r="M35" i="145"/>
  <c r="K35" i="145"/>
  <c r="I35" i="145"/>
  <c r="A35" i="145"/>
  <c r="AA34" i="145"/>
  <c r="S34" i="145"/>
  <c r="Q34" i="145"/>
  <c r="O34" i="145"/>
  <c r="N34" i="145"/>
  <c r="O35" i="145" s="1"/>
  <c r="M34" i="145"/>
  <c r="K34" i="145"/>
  <c r="I34" i="145"/>
  <c r="A34" i="145"/>
  <c r="AA33" i="145"/>
  <c r="S33" i="145"/>
  <c r="Q33" i="145"/>
  <c r="N33" i="145"/>
  <c r="M33" i="145"/>
  <c r="K33" i="145"/>
  <c r="I33" i="145"/>
  <c r="A33" i="145"/>
  <c r="AA32" i="145"/>
  <c r="S32" i="145"/>
  <c r="Q32" i="145"/>
  <c r="N32" i="145"/>
  <c r="O33" i="145" s="1"/>
  <c r="M32" i="145"/>
  <c r="K32" i="145"/>
  <c r="I32" i="145"/>
  <c r="A32" i="145"/>
  <c r="AA31" i="145"/>
  <c r="S31" i="145"/>
  <c r="Q31" i="145"/>
  <c r="N31" i="145"/>
  <c r="O32" i="145" s="1"/>
  <c r="M31" i="145"/>
  <c r="K31" i="145"/>
  <c r="I31" i="145"/>
  <c r="A31" i="145"/>
  <c r="AA30" i="145"/>
  <c r="S30" i="145"/>
  <c r="Q30" i="145"/>
  <c r="N30" i="145"/>
  <c r="O31" i="145" s="1"/>
  <c r="M30" i="145"/>
  <c r="K30" i="145"/>
  <c r="I30" i="145"/>
  <c r="A30" i="145"/>
  <c r="AA29" i="145"/>
  <c r="S29" i="145"/>
  <c r="Q29" i="145"/>
  <c r="N29" i="145"/>
  <c r="O30" i="145" s="1"/>
  <c r="M29" i="145"/>
  <c r="K29" i="145"/>
  <c r="I29" i="145"/>
  <c r="A29" i="145"/>
  <c r="AA28" i="145"/>
  <c r="S28" i="145"/>
  <c r="Q28" i="145"/>
  <c r="N28" i="145"/>
  <c r="O29" i="145" s="1"/>
  <c r="M28" i="145"/>
  <c r="K28" i="145"/>
  <c r="I28" i="145"/>
  <c r="A28" i="145"/>
  <c r="AA27" i="145"/>
  <c r="S27" i="145"/>
  <c r="Q27" i="145"/>
  <c r="N27" i="145"/>
  <c r="O28" i="145" s="1"/>
  <c r="M27" i="145"/>
  <c r="K27" i="145"/>
  <c r="I27" i="145"/>
  <c r="A27" i="145"/>
  <c r="AA26" i="145"/>
  <c r="S26" i="145"/>
  <c r="Q26" i="145"/>
  <c r="N26" i="145"/>
  <c r="O27" i="145" s="1"/>
  <c r="M26" i="145"/>
  <c r="K26" i="145"/>
  <c r="I26" i="145"/>
  <c r="A26" i="145"/>
  <c r="AA25" i="145"/>
  <c r="S25" i="145"/>
  <c r="Q25" i="145"/>
  <c r="N25" i="145"/>
  <c r="O26" i="145" s="1"/>
  <c r="M25" i="145"/>
  <c r="K25" i="145"/>
  <c r="I25" i="145"/>
  <c r="A25" i="145"/>
  <c r="AA24" i="145"/>
  <c r="S24" i="145"/>
  <c r="Q24" i="145"/>
  <c r="N24" i="145"/>
  <c r="O25" i="145" s="1"/>
  <c r="M24" i="145"/>
  <c r="K24" i="145"/>
  <c r="I24" i="145"/>
  <c r="A24" i="145"/>
  <c r="AA23" i="145"/>
  <c r="S23" i="145"/>
  <c r="Q23" i="145"/>
  <c r="N23" i="145"/>
  <c r="O24" i="145" s="1"/>
  <c r="M23" i="145"/>
  <c r="K23" i="145"/>
  <c r="I23" i="145"/>
  <c r="A23" i="145"/>
  <c r="AA22" i="145"/>
  <c r="S22" i="145"/>
  <c r="Q22" i="145"/>
  <c r="N22" i="145"/>
  <c r="O23" i="145" s="1"/>
  <c r="M22" i="145"/>
  <c r="K22" i="145"/>
  <c r="I22" i="145"/>
  <c r="A22" i="145"/>
  <c r="AA21" i="145"/>
  <c r="S21" i="145"/>
  <c r="Q21" i="145"/>
  <c r="N21" i="145"/>
  <c r="O22" i="145" s="1"/>
  <c r="M21" i="145"/>
  <c r="K21" i="145"/>
  <c r="I21" i="145"/>
  <c r="A21" i="145"/>
  <c r="AA20" i="145"/>
  <c r="S20" i="145"/>
  <c r="Q20" i="145"/>
  <c r="N20" i="145"/>
  <c r="O21" i="145" s="1"/>
  <c r="M20" i="145"/>
  <c r="K20" i="145"/>
  <c r="I20" i="145"/>
  <c r="A20" i="145"/>
  <c r="AA19" i="145"/>
  <c r="S19" i="145"/>
  <c r="Q19" i="145"/>
  <c r="N19" i="145"/>
  <c r="O20" i="145" s="1"/>
  <c r="M19" i="145"/>
  <c r="K19" i="145"/>
  <c r="I19" i="145"/>
  <c r="A19" i="145"/>
  <c r="AA18" i="145"/>
  <c r="S18" i="145"/>
  <c r="Q18" i="145"/>
  <c r="O18" i="145"/>
  <c r="N18" i="145"/>
  <c r="O19" i="145" s="1"/>
  <c r="M18" i="145"/>
  <c r="K18" i="145"/>
  <c r="I18" i="145"/>
  <c r="A18" i="145"/>
  <c r="AA17" i="145"/>
  <c r="S17" i="145"/>
  <c r="Q17" i="145"/>
  <c r="N17" i="145"/>
  <c r="M17" i="145"/>
  <c r="K17" i="145"/>
  <c r="I17" i="145"/>
  <c r="A17" i="145"/>
  <c r="AA16" i="145"/>
  <c r="S16" i="145"/>
  <c r="Q16" i="145"/>
  <c r="N16" i="145"/>
  <c r="O17" i="145" s="1"/>
  <c r="M16" i="145"/>
  <c r="K16" i="145"/>
  <c r="I16" i="145"/>
  <c r="A16" i="145"/>
  <c r="AA15" i="145"/>
  <c r="S15" i="145"/>
  <c r="Q15" i="145"/>
  <c r="O15" i="145"/>
  <c r="N15" i="145"/>
  <c r="O16" i="145" s="1"/>
  <c r="M15" i="145"/>
  <c r="K15" i="145"/>
  <c r="I15" i="145"/>
  <c r="A15" i="145"/>
  <c r="AA14" i="145"/>
  <c r="S14" i="145"/>
  <c r="Q14" i="145"/>
  <c r="M14" i="145"/>
  <c r="K14" i="145"/>
  <c r="I14" i="145"/>
  <c r="A14" i="145"/>
  <c r="K8" i="145"/>
  <c r="K7" i="145"/>
  <c r="E7" i="145"/>
  <c r="K6" i="145"/>
  <c r="E6" i="145"/>
  <c r="K5" i="145"/>
  <c r="E5" i="145"/>
  <c r="E2" i="145"/>
  <c r="D38" i="154"/>
  <c r="AA36" i="154"/>
  <c r="S36" i="154"/>
  <c r="Q36" i="154"/>
  <c r="N36" i="154"/>
  <c r="M36" i="154"/>
  <c r="K36" i="154"/>
  <c r="I36" i="154"/>
  <c r="A36" i="154"/>
  <c r="AA35" i="154"/>
  <c r="S35" i="154"/>
  <c r="Q35" i="154"/>
  <c r="N35" i="154"/>
  <c r="O36" i="154" s="1"/>
  <c r="M35" i="154"/>
  <c r="K35" i="154"/>
  <c r="I35" i="154"/>
  <c r="A35" i="154"/>
  <c r="AA34" i="154"/>
  <c r="S34" i="154"/>
  <c r="Q34" i="154"/>
  <c r="O34" i="154"/>
  <c r="N34" i="154"/>
  <c r="O35" i="154" s="1"/>
  <c r="M34" i="154"/>
  <c r="K34" i="154"/>
  <c r="I34" i="154"/>
  <c r="A34" i="154"/>
  <c r="AA33" i="154"/>
  <c r="S33" i="154"/>
  <c r="Q33" i="154"/>
  <c r="O33" i="154"/>
  <c r="N33" i="154"/>
  <c r="M33" i="154"/>
  <c r="K33" i="154"/>
  <c r="I33" i="154"/>
  <c r="A33" i="154"/>
  <c r="AA32" i="154"/>
  <c r="S32" i="154"/>
  <c r="Q32" i="154"/>
  <c r="N32" i="154"/>
  <c r="M32" i="154"/>
  <c r="K32" i="154"/>
  <c r="I32" i="154"/>
  <c r="A32" i="154"/>
  <c r="AA31" i="154"/>
  <c r="S31" i="154"/>
  <c r="Q31" i="154"/>
  <c r="N31" i="154"/>
  <c r="O32" i="154" s="1"/>
  <c r="M31" i="154"/>
  <c r="K31" i="154"/>
  <c r="I31" i="154"/>
  <c r="A31" i="154"/>
  <c r="AA30" i="154"/>
  <c r="S30" i="154"/>
  <c r="Q30" i="154"/>
  <c r="N30" i="154"/>
  <c r="O31" i="154" s="1"/>
  <c r="M30" i="154"/>
  <c r="K30" i="154"/>
  <c r="I30" i="154"/>
  <c r="A30" i="154"/>
  <c r="AA29" i="154"/>
  <c r="S29" i="154"/>
  <c r="Q29" i="154"/>
  <c r="N29" i="154"/>
  <c r="O30" i="154" s="1"/>
  <c r="M29" i="154"/>
  <c r="K29" i="154"/>
  <c r="I29" i="154"/>
  <c r="A29" i="154"/>
  <c r="AA28" i="154"/>
  <c r="S28" i="154"/>
  <c r="Q28" i="154"/>
  <c r="N28" i="154"/>
  <c r="O29" i="154" s="1"/>
  <c r="M28" i="154"/>
  <c r="K28" i="154"/>
  <c r="I28" i="154"/>
  <c r="A28" i="154"/>
  <c r="AA27" i="154"/>
  <c r="S27" i="154"/>
  <c r="Q27" i="154"/>
  <c r="N27" i="154"/>
  <c r="O28" i="154" s="1"/>
  <c r="M27" i="154"/>
  <c r="K27" i="154"/>
  <c r="I27" i="154"/>
  <c r="A27" i="154"/>
  <c r="AA26" i="154"/>
  <c r="S26" i="154"/>
  <c r="Q26" i="154"/>
  <c r="N26" i="154"/>
  <c r="O27" i="154" s="1"/>
  <c r="M26" i="154"/>
  <c r="K26" i="154"/>
  <c r="I26" i="154"/>
  <c r="A26" i="154"/>
  <c r="AA25" i="154"/>
  <c r="S25" i="154"/>
  <c r="Q25" i="154"/>
  <c r="N25" i="154"/>
  <c r="O26" i="154" s="1"/>
  <c r="M25" i="154"/>
  <c r="K25" i="154"/>
  <c r="I25" i="154"/>
  <c r="A25" i="154"/>
  <c r="AA24" i="154"/>
  <c r="S24" i="154"/>
  <c r="Q24" i="154"/>
  <c r="N24" i="154"/>
  <c r="O25" i="154" s="1"/>
  <c r="M24" i="154"/>
  <c r="K24" i="154"/>
  <c r="I24" i="154"/>
  <c r="A24" i="154"/>
  <c r="AA23" i="154"/>
  <c r="S23" i="154"/>
  <c r="Q23" i="154"/>
  <c r="N23" i="154"/>
  <c r="O24" i="154" s="1"/>
  <c r="M23" i="154"/>
  <c r="K23" i="154"/>
  <c r="I23" i="154"/>
  <c r="A23" i="154"/>
  <c r="AA22" i="154"/>
  <c r="S22" i="154"/>
  <c r="Q22" i="154"/>
  <c r="N22" i="154"/>
  <c r="O23" i="154" s="1"/>
  <c r="M22" i="154"/>
  <c r="K22" i="154"/>
  <c r="I22" i="154"/>
  <c r="A22" i="154"/>
  <c r="AA21" i="154"/>
  <c r="S21" i="154"/>
  <c r="Q21" i="154"/>
  <c r="N21" i="154"/>
  <c r="O22" i="154" s="1"/>
  <c r="M21" i="154"/>
  <c r="K21" i="154"/>
  <c r="I21" i="154"/>
  <c r="A21" i="154"/>
  <c r="AA20" i="154"/>
  <c r="S20" i="154"/>
  <c r="Q20" i="154"/>
  <c r="N20" i="154"/>
  <c r="O21" i="154" s="1"/>
  <c r="M20" i="154"/>
  <c r="K20" i="154"/>
  <c r="I20" i="154"/>
  <c r="A20" i="154"/>
  <c r="AA19" i="154"/>
  <c r="S19" i="154"/>
  <c r="Q19" i="154"/>
  <c r="N19" i="154"/>
  <c r="O20" i="154" s="1"/>
  <c r="M19" i="154"/>
  <c r="K19" i="154"/>
  <c r="I19" i="154"/>
  <c r="A19" i="154"/>
  <c r="AA18" i="154"/>
  <c r="S18" i="154"/>
  <c r="Q18" i="154"/>
  <c r="O18" i="154"/>
  <c r="N18" i="154"/>
  <c r="O19" i="154" s="1"/>
  <c r="M18" i="154"/>
  <c r="K18" i="154"/>
  <c r="I18" i="154"/>
  <c r="A18" i="154"/>
  <c r="AA17" i="154"/>
  <c r="S17" i="154"/>
  <c r="Q17" i="154"/>
  <c r="O17" i="154"/>
  <c r="N17" i="154"/>
  <c r="M17" i="154"/>
  <c r="K17" i="154"/>
  <c r="I17" i="154"/>
  <c r="A17" i="154"/>
  <c r="AA16" i="154"/>
  <c r="S16" i="154"/>
  <c r="Q16" i="154"/>
  <c r="N16" i="154"/>
  <c r="M16" i="154"/>
  <c r="K16" i="154"/>
  <c r="I16" i="154"/>
  <c r="A16" i="154"/>
  <c r="AA15" i="154"/>
  <c r="S15" i="154"/>
  <c r="Q15" i="154"/>
  <c r="O15" i="154"/>
  <c r="N15" i="154"/>
  <c r="O16" i="154" s="1"/>
  <c r="M15" i="154"/>
  <c r="K15" i="154"/>
  <c r="I15" i="154"/>
  <c r="A15" i="154"/>
  <c r="AA14" i="154"/>
  <c r="S14" i="154"/>
  <c r="Q14" i="154"/>
  <c r="M14" i="154"/>
  <c r="K14" i="154"/>
  <c r="I14" i="154"/>
  <c r="A14" i="154"/>
  <c r="K8" i="154"/>
  <c r="K7" i="154"/>
  <c r="E7" i="154"/>
  <c r="K6" i="154"/>
  <c r="E6" i="154"/>
  <c r="K5" i="154"/>
  <c r="E5" i="154"/>
  <c r="E2" i="154"/>
  <c r="D38" i="153"/>
  <c r="AA36" i="153"/>
  <c r="S36" i="153"/>
  <c r="Q36" i="153"/>
  <c r="N36" i="153"/>
  <c r="M36" i="153"/>
  <c r="K36" i="153"/>
  <c r="I36" i="153"/>
  <c r="A36" i="153"/>
  <c r="AA35" i="153"/>
  <c r="S35" i="153"/>
  <c r="Q35" i="153"/>
  <c r="N35" i="153"/>
  <c r="O36" i="153" s="1"/>
  <c r="M35" i="153"/>
  <c r="K35" i="153"/>
  <c r="I35" i="153"/>
  <c r="A35" i="153"/>
  <c r="AA34" i="153"/>
  <c r="S34" i="153"/>
  <c r="Q34" i="153"/>
  <c r="N34" i="153"/>
  <c r="O35" i="153" s="1"/>
  <c r="M34" i="153"/>
  <c r="K34" i="153"/>
  <c r="I34" i="153"/>
  <c r="A34" i="153"/>
  <c r="AA33" i="153"/>
  <c r="S33" i="153"/>
  <c r="Q33" i="153"/>
  <c r="N33" i="153"/>
  <c r="O34" i="153" s="1"/>
  <c r="M33" i="153"/>
  <c r="K33" i="153"/>
  <c r="I33" i="153"/>
  <c r="A33" i="153"/>
  <c r="AA32" i="153"/>
  <c r="S32" i="153"/>
  <c r="Q32" i="153"/>
  <c r="N32" i="153"/>
  <c r="O33" i="153" s="1"/>
  <c r="M32" i="153"/>
  <c r="K32" i="153"/>
  <c r="I32" i="153"/>
  <c r="A32" i="153"/>
  <c r="AA31" i="153"/>
  <c r="S31" i="153"/>
  <c r="Q31" i="153"/>
  <c r="N31" i="153"/>
  <c r="O32" i="153" s="1"/>
  <c r="M31" i="153"/>
  <c r="K31" i="153"/>
  <c r="I31" i="153"/>
  <c r="A31" i="153"/>
  <c r="AA30" i="153"/>
  <c r="S30" i="153"/>
  <c r="Q30" i="153"/>
  <c r="N30" i="153"/>
  <c r="O31" i="153" s="1"/>
  <c r="M30" i="153"/>
  <c r="K30" i="153"/>
  <c r="I30" i="153"/>
  <c r="A30" i="153"/>
  <c r="AA29" i="153"/>
  <c r="S29" i="153"/>
  <c r="Q29" i="153"/>
  <c r="N29" i="153"/>
  <c r="O30" i="153" s="1"/>
  <c r="M29" i="153"/>
  <c r="K29" i="153"/>
  <c r="I29" i="153"/>
  <c r="A29" i="153"/>
  <c r="AA28" i="153"/>
  <c r="S28" i="153"/>
  <c r="Q28" i="153"/>
  <c r="N28" i="153"/>
  <c r="O29" i="153" s="1"/>
  <c r="M28" i="153"/>
  <c r="K28" i="153"/>
  <c r="I28" i="153"/>
  <c r="A28" i="153"/>
  <c r="AA27" i="153"/>
  <c r="S27" i="153"/>
  <c r="Q27" i="153"/>
  <c r="N27" i="153"/>
  <c r="O28" i="153" s="1"/>
  <c r="M27" i="153"/>
  <c r="K27" i="153"/>
  <c r="I27" i="153"/>
  <c r="A27" i="153"/>
  <c r="AA26" i="153"/>
  <c r="S26" i="153"/>
  <c r="Q26" i="153"/>
  <c r="N26" i="153"/>
  <c r="O27" i="153" s="1"/>
  <c r="M26" i="153"/>
  <c r="K26" i="153"/>
  <c r="I26" i="153"/>
  <c r="A26" i="153"/>
  <c r="AA25" i="153"/>
  <c r="S25" i="153"/>
  <c r="Q25" i="153"/>
  <c r="N25" i="153"/>
  <c r="O26" i="153" s="1"/>
  <c r="M25" i="153"/>
  <c r="K25" i="153"/>
  <c r="I25" i="153"/>
  <c r="A25" i="153"/>
  <c r="AA24" i="153"/>
  <c r="S24" i="153"/>
  <c r="Q24" i="153"/>
  <c r="N24" i="153"/>
  <c r="O25" i="153" s="1"/>
  <c r="M24" i="153"/>
  <c r="K24" i="153"/>
  <c r="I24" i="153"/>
  <c r="A24" i="153"/>
  <c r="AA23" i="153"/>
  <c r="S23" i="153"/>
  <c r="Q23" i="153"/>
  <c r="N23" i="153"/>
  <c r="O24" i="153" s="1"/>
  <c r="M23" i="153"/>
  <c r="K23" i="153"/>
  <c r="I23" i="153"/>
  <c r="A23" i="153"/>
  <c r="AA22" i="153"/>
  <c r="S22" i="153"/>
  <c r="Q22" i="153"/>
  <c r="O22" i="153"/>
  <c r="N22" i="153"/>
  <c r="O23" i="153" s="1"/>
  <c r="M22" i="153"/>
  <c r="K22" i="153"/>
  <c r="I22" i="153"/>
  <c r="A22" i="153"/>
  <c r="AA21" i="153"/>
  <c r="S21" i="153"/>
  <c r="Q21" i="153"/>
  <c r="N21" i="153"/>
  <c r="M21" i="153"/>
  <c r="K21" i="153"/>
  <c r="I21" i="153"/>
  <c r="A21" i="153"/>
  <c r="AA20" i="153"/>
  <c r="S20" i="153"/>
  <c r="Q20" i="153"/>
  <c r="N20" i="153"/>
  <c r="O21" i="153" s="1"/>
  <c r="M20" i="153"/>
  <c r="K20" i="153"/>
  <c r="I20" i="153"/>
  <c r="A20" i="153"/>
  <c r="AA19" i="153"/>
  <c r="S19" i="153"/>
  <c r="Q19" i="153"/>
  <c r="N19" i="153"/>
  <c r="O20" i="153" s="1"/>
  <c r="M19" i="153"/>
  <c r="K19" i="153"/>
  <c r="I19" i="153"/>
  <c r="A19" i="153"/>
  <c r="AA18" i="153"/>
  <c r="S18" i="153"/>
  <c r="Q18" i="153"/>
  <c r="N18" i="153"/>
  <c r="O19" i="153" s="1"/>
  <c r="M18" i="153"/>
  <c r="K18" i="153"/>
  <c r="I18" i="153"/>
  <c r="A18" i="153"/>
  <c r="AA17" i="153"/>
  <c r="S17" i="153"/>
  <c r="Q17" i="153"/>
  <c r="N17" i="153"/>
  <c r="O18" i="153" s="1"/>
  <c r="M17" i="153"/>
  <c r="K17" i="153"/>
  <c r="I17" i="153"/>
  <c r="A17" i="153"/>
  <c r="AA16" i="153"/>
  <c r="S16" i="153"/>
  <c r="Q16" i="153"/>
  <c r="N16" i="153"/>
  <c r="O17" i="153" s="1"/>
  <c r="M16" i="153"/>
  <c r="K16" i="153"/>
  <c r="I16" i="153"/>
  <c r="A16" i="153"/>
  <c r="AA15" i="153"/>
  <c r="S15" i="153"/>
  <c r="Q15" i="153"/>
  <c r="O15" i="153"/>
  <c r="N15" i="153"/>
  <c r="O16" i="153" s="1"/>
  <c r="M15" i="153"/>
  <c r="K15" i="153"/>
  <c r="I15" i="153"/>
  <c r="A15" i="153"/>
  <c r="AA14" i="153"/>
  <c r="S14" i="153"/>
  <c r="Q14" i="153"/>
  <c r="M14" i="153"/>
  <c r="K14" i="153"/>
  <c r="I14" i="153"/>
  <c r="A14" i="153"/>
  <c r="K8" i="153"/>
  <c r="K7" i="153"/>
  <c r="E7" i="153"/>
  <c r="K6" i="153"/>
  <c r="E6" i="153"/>
  <c r="K5" i="153"/>
  <c r="E5" i="153"/>
  <c r="E2" i="153"/>
  <c r="D38" i="152"/>
  <c r="AA36" i="152"/>
  <c r="S36" i="152"/>
  <c r="Q36" i="152"/>
  <c r="N36" i="152"/>
  <c r="M36" i="152"/>
  <c r="K36" i="152"/>
  <c r="I36" i="152"/>
  <c r="A36" i="152"/>
  <c r="AA35" i="152"/>
  <c r="S35" i="152"/>
  <c r="Q35" i="152"/>
  <c r="N35" i="152"/>
  <c r="O36" i="152" s="1"/>
  <c r="M35" i="152"/>
  <c r="K35" i="152"/>
  <c r="I35" i="152"/>
  <c r="A35" i="152"/>
  <c r="AA34" i="152"/>
  <c r="S34" i="152"/>
  <c r="Q34" i="152"/>
  <c r="N34" i="152"/>
  <c r="O35" i="152" s="1"/>
  <c r="M34" i="152"/>
  <c r="K34" i="152"/>
  <c r="I34" i="152"/>
  <c r="A34" i="152"/>
  <c r="AA33" i="152"/>
  <c r="S33" i="152"/>
  <c r="Q33" i="152"/>
  <c r="N33" i="152"/>
  <c r="O34" i="152" s="1"/>
  <c r="M33" i="152"/>
  <c r="K33" i="152"/>
  <c r="I33" i="152"/>
  <c r="A33" i="152"/>
  <c r="AA32" i="152"/>
  <c r="S32" i="152"/>
  <c r="Q32" i="152"/>
  <c r="N32" i="152"/>
  <c r="O33" i="152" s="1"/>
  <c r="M32" i="152"/>
  <c r="K32" i="152"/>
  <c r="I32" i="152"/>
  <c r="A32" i="152"/>
  <c r="AA31" i="152"/>
  <c r="S31" i="152"/>
  <c r="Q31" i="152"/>
  <c r="N31" i="152"/>
  <c r="O32" i="152" s="1"/>
  <c r="M31" i="152"/>
  <c r="K31" i="152"/>
  <c r="I31" i="152"/>
  <c r="A31" i="152"/>
  <c r="AA30" i="152"/>
  <c r="S30" i="152"/>
  <c r="Q30" i="152"/>
  <c r="N30" i="152"/>
  <c r="O31" i="152" s="1"/>
  <c r="M30" i="152"/>
  <c r="K30" i="152"/>
  <c r="I30" i="152"/>
  <c r="A30" i="152"/>
  <c r="AA29" i="152"/>
  <c r="S29" i="152"/>
  <c r="Q29" i="152"/>
  <c r="N29" i="152"/>
  <c r="O30" i="152" s="1"/>
  <c r="M29" i="152"/>
  <c r="K29" i="152"/>
  <c r="I29" i="152"/>
  <c r="A29" i="152"/>
  <c r="AA28" i="152"/>
  <c r="S28" i="152"/>
  <c r="Q28" i="152"/>
  <c r="N28" i="152"/>
  <c r="O29" i="152" s="1"/>
  <c r="M28" i="152"/>
  <c r="K28" i="152"/>
  <c r="I28" i="152"/>
  <c r="A28" i="152"/>
  <c r="AA27" i="152"/>
  <c r="S27" i="152"/>
  <c r="Q27" i="152"/>
  <c r="N27" i="152"/>
  <c r="O28" i="152" s="1"/>
  <c r="M27" i="152"/>
  <c r="K27" i="152"/>
  <c r="I27" i="152"/>
  <c r="A27" i="152"/>
  <c r="AA26" i="152"/>
  <c r="S26" i="152"/>
  <c r="Q26" i="152"/>
  <c r="N26" i="152"/>
  <c r="O27" i="152" s="1"/>
  <c r="M26" i="152"/>
  <c r="K26" i="152"/>
  <c r="I26" i="152"/>
  <c r="A26" i="152"/>
  <c r="AA25" i="152"/>
  <c r="S25" i="152"/>
  <c r="Q25" i="152"/>
  <c r="N25" i="152"/>
  <c r="O26" i="152" s="1"/>
  <c r="M25" i="152"/>
  <c r="K25" i="152"/>
  <c r="I25" i="152"/>
  <c r="A25" i="152"/>
  <c r="AA24" i="152"/>
  <c r="S24" i="152"/>
  <c r="Q24" i="152"/>
  <c r="N24" i="152"/>
  <c r="O25" i="152" s="1"/>
  <c r="M24" i="152"/>
  <c r="K24" i="152"/>
  <c r="I24" i="152"/>
  <c r="A24" i="152"/>
  <c r="AA23" i="152"/>
  <c r="S23" i="152"/>
  <c r="N23" i="152"/>
  <c r="A23" i="152"/>
  <c r="AA22" i="152"/>
  <c r="N22" i="152" s="1"/>
  <c r="O23" i="152" s="1"/>
  <c r="S22" i="152"/>
  <c r="A22" i="152"/>
  <c r="AA21" i="152"/>
  <c r="N21" i="152" s="1"/>
  <c r="S21" i="152"/>
  <c r="A21" i="152"/>
  <c r="AA20" i="152"/>
  <c r="N20" i="152" s="1"/>
  <c r="S20" i="152"/>
  <c r="A20" i="152"/>
  <c r="AA19" i="152"/>
  <c r="N19" i="152" s="1"/>
  <c r="S19" i="152"/>
  <c r="A19" i="152"/>
  <c r="AA18" i="152"/>
  <c r="N18" i="152" s="1"/>
  <c r="O19" i="152" s="1"/>
  <c r="S18" i="152"/>
  <c r="A18" i="152"/>
  <c r="AA17" i="152"/>
  <c r="N17" i="152" s="1"/>
  <c r="S17" i="152"/>
  <c r="A17" i="152"/>
  <c r="AA16" i="152"/>
  <c r="N16" i="152" s="1"/>
  <c r="S16" i="152"/>
  <c r="A16" i="152"/>
  <c r="AA15" i="152"/>
  <c r="N15" i="152" s="1"/>
  <c r="S15" i="152"/>
  <c r="O15" i="152"/>
  <c r="A15" i="152"/>
  <c r="AA14" i="152"/>
  <c r="S14" i="152"/>
  <c r="A14" i="152"/>
  <c r="K8" i="152"/>
  <c r="K7" i="152"/>
  <c r="E7" i="152"/>
  <c r="K6" i="152"/>
  <c r="E6" i="152"/>
  <c r="K5" i="152"/>
  <c r="E5" i="152"/>
  <c r="E2" i="152"/>
  <c r="D38" i="151"/>
  <c r="AA36" i="151"/>
  <c r="S36" i="151"/>
  <c r="Q36" i="151"/>
  <c r="N36" i="151"/>
  <c r="M36" i="151"/>
  <c r="K36" i="151"/>
  <c r="I36" i="151"/>
  <c r="A36" i="151"/>
  <c r="AA35" i="151"/>
  <c r="S35" i="151"/>
  <c r="Q35" i="151"/>
  <c r="N35" i="151"/>
  <c r="O36" i="151" s="1"/>
  <c r="M35" i="151"/>
  <c r="K35" i="151"/>
  <c r="I35" i="151"/>
  <c r="A35" i="151"/>
  <c r="AA34" i="151"/>
  <c r="S34" i="151"/>
  <c r="Q34" i="151"/>
  <c r="N34" i="151"/>
  <c r="O35" i="151" s="1"/>
  <c r="M34" i="151"/>
  <c r="K34" i="151"/>
  <c r="I34" i="151"/>
  <c r="A34" i="151"/>
  <c r="AA33" i="151"/>
  <c r="S33" i="151"/>
  <c r="Q33" i="151"/>
  <c r="N33" i="151"/>
  <c r="O34" i="151" s="1"/>
  <c r="M33" i="151"/>
  <c r="K33" i="151"/>
  <c r="I33" i="151"/>
  <c r="A33" i="151"/>
  <c r="AA32" i="151"/>
  <c r="S32" i="151"/>
  <c r="Q32" i="151"/>
  <c r="N32" i="151"/>
  <c r="O33" i="151" s="1"/>
  <c r="M32" i="151"/>
  <c r="K32" i="151"/>
  <c r="I32" i="151"/>
  <c r="A32" i="151"/>
  <c r="AA31" i="151"/>
  <c r="S31" i="151"/>
  <c r="Q31" i="151"/>
  <c r="N31" i="151"/>
  <c r="O32" i="151" s="1"/>
  <c r="M31" i="151"/>
  <c r="K31" i="151"/>
  <c r="I31" i="151"/>
  <c r="A31" i="151"/>
  <c r="AA30" i="151"/>
  <c r="S30" i="151"/>
  <c r="Q30" i="151"/>
  <c r="O30" i="151"/>
  <c r="N30" i="151"/>
  <c r="O31" i="151" s="1"/>
  <c r="M30" i="151"/>
  <c r="K30" i="151"/>
  <c r="I30" i="151"/>
  <c r="A30" i="151"/>
  <c r="AA29" i="151"/>
  <c r="S29" i="151"/>
  <c r="Q29" i="151"/>
  <c r="N29" i="151"/>
  <c r="M29" i="151"/>
  <c r="K29" i="151"/>
  <c r="I29" i="151"/>
  <c r="A29" i="151"/>
  <c r="AA28" i="151"/>
  <c r="S28" i="151"/>
  <c r="Q28" i="151"/>
  <c r="N28" i="151"/>
  <c r="O29" i="151" s="1"/>
  <c r="M28" i="151"/>
  <c r="K28" i="151"/>
  <c r="I28" i="151"/>
  <c r="A28" i="151"/>
  <c r="AA27" i="151"/>
  <c r="S27" i="151"/>
  <c r="Q27" i="151"/>
  <c r="N27" i="151"/>
  <c r="O28" i="151" s="1"/>
  <c r="M27" i="151"/>
  <c r="K27" i="151"/>
  <c r="I27" i="151"/>
  <c r="A27" i="151"/>
  <c r="AA26" i="151"/>
  <c r="S26" i="151"/>
  <c r="Q26" i="151"/>
  <c r="N26" i="151"/>
  <c r="O27" i="151" s="1"/>
  <c r="M26" i="151"/>
  <c r="K26" i="151"/>
  <c r="I26" i="151"/>
  <c r="A26" i="151"/>
  <c r="AA25" i="151"/>
  <c r="S25" i="151"/>
  <c r="Q25" i="151"/>
  <c r="N25" i="151"/>
  <c r="O26" i="151" s="1"/>
  <c r="M25" i="151"/>
  <c r="K25" i="151"/>
  <c r="I25" i="151"/>
  <c r="A25" i="151"/>
  <c r="AA24" i="151"/>
  <c r="S24" i="151"/>
  <c r="Q24" i="151"/>
  <c r="N24" i="151"/>
  <c r="O25" i="151" s="1"/>
  <c r="M24" i="151"/>
  <c r="K24" i="151"/>
  <c r="I24" i="151"/>
  <c r="A24" i="151"/>
  <c r="AA23" i="151"/>
  <c r="S23" i="151"/>
  <c r="Q23" i="151"/>
  <c r="N23" i="151"/>
  <c r="O24" i="151" s="1"/>
  <c r="M23" i="151"/>
  <c r="K23" i="151"/>
  <c r="I23" i="151"/>
  <c r="A23" i="151"/>
  <c r="AA22" i="151"/>
  <c r="S22" i="151"/>
  <c r="Q22" i="151"/>
  <c r="N22" i="151"/>
  <c r="O23" i="151" s="1"/>
  <c r="M22" i="151"/>
  <c r="K22" i="151"/>
  <c r="I22" i="151"/>
  <c r="A22" i="151"/>
  <c r="AA21" i="151"/>
  <c r="S21" i="151"/>
  <c r="Q21" i="151"/>
  <c r="N21" i="151"/>
  <c r="O22" i="151" s="1"/>
  <c r="M21" i="151"/>
  <c r="K21" i="151"/>
  <c r="I21" i="151"/>
  <c r="A21" i="151"/>
  <c r="AA20" i="151"/>
  <c r="N20" i="151" s="1"/>
  <c r="O21" i="151" s="1"/>
  <c r="S20" i="151"/>
  <c r="A20" i="151"/>
  <c r="AA19" i="151"/>
  <c r="N19" i="151" s="1"/>
  <c r="S19" i="151"/>
  <c r="A19" i="151"/>
  <c r="AA18" i="151"/>
  <c r="S18" i="151"/>
  <c r="N18" i="151"/>
  <c r="A18" i="151"/>
  <c r="AA17" i="151"/>
  <c r="S17" i="151"/>
  <c r="N17" i="151"/>
  <c r="A17" i="151"/>
  <c r="AA16" i="151"/>
  <c r="S16" i="151"/>
  <c r="N16" i="151"/>
  <c r="A16" i="151"/>
  <c r="AA15" i="151"/>
  <c r="S15" i="151"/>
  <c r="O15" i="151"/>
  <c r="N15" i="151"/>
  <c r="A15" i="151"/>
  <c r="AA14" i="151"/>
  <c r="S14" i="151"/>
  <c r="A14" i="151"/>
  <c r="K8" i="151"/>
  <c r="K7" i="151"/>
  <c r="E7" i="151"/>
  <c r="K6" i="151"/>
  <c r="E6" i="151"/>
  <c r="K5" i="151"/>
  <c r="E5" i="151"/>
  <c r="E2" i="151"/>
  <c r="D38" i="150"/>
  <c r="AA36" i="150"/>
  <c r="S36" i="150"/>
  <c r="Q36" i="150"/>
  <c r="N36" i="150"/>
  <c r="M36" i="150"/>
  <c r="K36" i="150"/>
  <c r="I36" i="150"/>
  <c r="A36" i="150"/>
  <c r="AA35" i="150"/>
  <c r="S35" i="150"/>
  <c r="Q35" i="150"/>
  <c r="N35" i="150"/>
  <c r="O36" i="150" s="1"/>
  <c r="M35" i="150"/>
  <c r="K35" i="150"/>
  <c r="I35" i="150"/>
  <c r="A35" i="150"/>
  <c r="AA34" i="150"/>
  <c r="S34" i="150"/>
  <c r="Q34" i="150"/>
  <c r="N34" i="150"/>
  <c r="O35" i="150" s="1"/>
  <c r="M34" i="150"/>
  <c r="K34" i="150"/>
  <c r="I34" i="150"/>
  <c r="A34" i="150"/>
  <c r="AA33" i="150"/>
  <c r="S33" i="150"/>
  <c r="Q33" i="150"/>
  <c r="N33" i="150"/>
  <c r="O34" i="150" s="1"/>
  <c r="M33" i="150"/>
  <c r="K33" i="150"/>
  <c r="I33" i="150"/>
  <c r="A33" i="150"/>
  <c r="AA32" i="150"/>
  <c r="S32" i="150"/>
  <c r="Q32" i="150"/>
  <c r="N32" i="150"/>
  <c r="O33" i="150" s="1"/>
  <c r="M32" i="150"/>
  <c r="K32" i="150"/>
  <c r="I32" i="150"/>
  <c r="A32" i="150"/>
  <c r="AA31" i="150"/>
  <c r="S31" i="150"/>
  <c r="Q31" i="150"/>
  <c r="N31" i="150"/>
  <c r="O32" i="150" s="1"/>
  <c r="M31" i="150"/>
  <c r="K31" i="150"/>
  <c r="I31" i="150"/>
  <c r="A31" i="150"/>
  <c r="AA30" i="150"/>
  <c r="S30" i="150"/>
  <c r="Q30" i="150"/>
  <c r="N30" i="150"/>
  <c r="O31" i="150" s="1"/>
  <c r="M30" i="150"/>
  <c r="K30" i="150"/>
  <c r="I30" i="150"/>
  <c r="A30" i="150"/>
  <c r="AA29" i="150"/>
  <c r="S29" i="150"/>
  <c r="Q29" i="150"/>
  <c r="N29" i="150"/>
  <c r="O30" i="150" s="1"/>
  <c r="M29" i="150"/>
  <c r="K29" i="150"/>
  <c r="I29" i="150"/>
  <c r="A29" i="150"/>
  <c r="AA28" i="150"/>
  <c r="S28" i="150"/>
  <c r="Q28" i="150"/>
  <c r="N28" i="150"/>
  <c r="O29" i="150" s="1"/>
  <c r="M28" i="150"/>
  <c r="K28" i="150"/>
  <c r="I28" i="150"/>
  <c r="A28" i="150"/>
  <c r="AA27" i="150"/>
  <c r="S27" i="150"/>
  <c r="Q27" i="150"/>
  <c r="O27" i="150"/>
  <c r="N27" i="150"/>
  <c r="O28" i="150" s="1"/>
  <c r="M27" i="150"/>
  <c r="K27" i="150"/>
  <c r="I27" i="150"/>
  <c r="A27" i="150"/>
  <c r="AA26" i="150"/>
  <c r="S26" i="150"/>
  <c r="Q26" i="150"/>
  <c r="N26" i="150"/>
  <c r="M26" i="150"/>
  <c r="K26" i="150"/>
  <c r="I26" i="150"/>
  <c r="A26" i="150"/>
  <c r="AA25" i="150"/>
  <c r="S25" i="150"/>
  <c r="Q25" i="150"/>
  <c r="N25" i="150"/>
  <c r="O26" i="150" s="1"/>
  <c r="M25" i="150"/>
  <c r="K25" i="150"/>
  <c r="I25" i="150"/>
  <c r="A25" i="150"/>
  <c r="AA24" i="150"/>
  <c r="S24" i="150"/>
  <c r="Q24" i="150"/>
  <c r="N24" i="150"/>
  <c r="O25" i="150" s="1"/>
  <c r="M24" i="150"/>
  <c r="K24" i="150"/>
  <c r="I24" i="150"/>
  <c r="A24" i="150"/>
  <c r="AA23" i="150"/>
  <c r="S23" i="150"/>
  <c r="Q23" i="150"/>
  <c r="N23" i="150"/>
  <c r="O24" i="150" s="1"/>
  <c r="M23" i="150"/>
  <c r="K23" i="150"/>
  <c r="I23" i="150"/>
  <c r="A23" i="150"/>
  <c r="AA22" i="150"/>
  <c r="N22" i="150" s="1"/>
  <c r="O23" i="150" s="1"/>
  <c r="S22" i="150"/>
  <c r="A22" i="150"/>
  <c r="AA21" i="150"/>
  <c r="N21" i="150" s="1"/>
  <c r="S21" i="150"/>
  <c r="A21" i="150"/>
  <c r="AA20" i="150"/>
  <c r="N20" i="150" s="1"/>
  <c r="S20" i="150"/>
  <c r="A20" i="150"/>
  <c r="AA19" i="150"/>
  <c r="N19" i="150" s="1"/>
  <c r="S19" i="150"/>
  <c r="A19" i="150"/>
  <c r="AA18" i="150"/>
  <c r="N18" i="150" s="1"/>
  <c r="S18" i="150"/>
  <c r="A18" i="150"/>
  <c r="AA17" i="150"/>
  <c r="N17" i="150" s="1"/>
  <c r="S17" i="150"/>
  <c r="A17" i="150"/>
  <c r="AA16" i="150"/>
  <c r="N16" i="150" s="1"/>
  <c r="S16" i="150"/>
  <c r="A16" i="150"/>
  <c r="AA15" i="150"/>
  <c r="N15" i="150" s="1"/>
  <c r="S15" i="150"/>
  <c r="O15" i="150"/>
  <c r="A15" i="150"/>
  <c r="AA14" i="150"/>
  <c r="S14" i="150"/>
  <c r="A14" i="150"/>
  <c r="K8" i="150"/>
  <c r="K7" i="150"/>
  <c r="E7" i="150"/>
  <c r="K6" i="150"/>
  <c r="E6" i="150"/>
  <c r="K5" i="150"/>
  <c r="E5" i="150"/>
  <c r="E2" i="150"/>
  <c r="D38" i="149"/>
  <c r="AA36" i="149"/>
  <c r="S36" i="149"/>
  <c r="Q36" i="149"/>
  <c r="N36" i="149"/>
  <c r="M36" i="149"/>
  <c r="K36" i="149"/>
  <c r="I36" i="149"/>
  <c r="A36" i="149"/>
  <c r="AA35" i="149"/>
  <c r="S35" i="149"/>
  <c r="Q35" i="149"/>
  <c r="N35" i="149"/>
  <c r="O36" i="149" s="1"/>
  <c r="M35" i="149"/>
  <c r="K35" i="149"/>
  <c r="I35" i="149"/>
  <c r="A35" i="149"/>
  <c r="AA34" i="149"/>
  <c r="S34" i="149"/>
  <c r="Q34" i="149"/>
  <c r="O34" i="149"/>
  <c r="N34" i="149"/>
  <c r="O35" i="149" s="1"/>
  <c r="M34" i="149"/>
  <c r="K34" i="149"/>
  <c r="I34" i="149"/>
  <c r="A34" i="149"/>
  <c r="AA33" i="149"/>
  <c r="S33" i="149"/>
  <c r="Q33" i="149"/>
  <c r="N33" i="149"/>
  <c r="M33" i="149"/>
  <c r="K33" i="149"/>
  <c r="I33" i="149"/>
  <c r="A33" i="149"/>
  <c r="AA32" i="149"/>
  <c r="S32" i="149"/>
  <c r="Q32" i="149"/>
  <c r="N32" i="149"/>
  <c r="O33" i="149" s="1"/>
  <c r="M32" i="149"/>
  <c r="K32" i="149"/>
  <c r="I32" i="149"/>
  <c r="A32" i="149"/>
  <c r="AA31" i="149"/>
  <c r="S31" i="149"/>
  <c r="Q31" i="149"/>
  <c r="N31" i="149"/>
  <c r="O32" i="149" s="1"/>
  <c r="M31" i="149"/>
  <c r="K31" i="149"/>
  <c r="I31" i="149"/>
  <c r="A31" i="149"/>
  <c r="AA30" i="149"/>
  <c r="S30" i="149"/>
  <c r="Q30" i="149"/>
  <c r="N30" i="149"/>
  <c r="O31" i="149" s="1"/>
  <c r="M30" i="149"/>
  <c r="K30" i="149"/>
  <c r="I30" i="149"/>
  <c r="A30" i="149"/>
  <c r="AA29" i="149"/>
  <c r="S29" i="149"/>
  <c r="Q29" i="149"/>
  <c r="N29" i="149"/>
  <c r="O30" i="149" s="1"/>
  <c r="M29" i="149"/>
  <c r="K29" i="149"/>
  <c r="I29" i="149"/>
  <c r="A29" i="149"/>
  <c r="AA28" i="149"/>
  <c r="S28" i="149"/>
  <c r="Q28" i="149"/>
  <c r="N28" i="149"/>
  <c r="O29" i="149" s="1"/>
  <c r="M28" i="149"/>
  <c r="K28" i="149"/>
  <c r="I28" i="149"/>
  <c r="A28" i="149"/>
  <c r="AA27" i="149"/>
  <c r="S27" i="149"/>
  <c r="Q27" i="149"/>
  <c r="N27" i="149"/>
  <c r="O28" i="149" s="1"/>
  <c r="M27" i="149"/>
  <c r="K27" i="149"/>
  <c r="I27" i="149"/>
  <c r="A27" i="149"/>
  <c r="AA26" i="149"/>
  <c r="S26" i="149"/>
  <c r="N26" i="149"/>
  <c r="O27" i="149" s="1"/>
  <c r="A26" i="149"/>
  <c r="AA25" i="149"/>
  <c r="S25" i="149"/>
  <c r="N25" i="149"/>
  <c r="A25" i="149"/>
  <c r="AA24" i="149"/>
  <c r="S24" i="149"/>
  <c r="N24" i="149"/>
  <c r="A24" i="149"/>
  <c r="AA23" i="149"/>
  <c r="S23" i="149"/>
  <c r="N23" i="149"/>
  <c r="A23" i="149"/>
  <c r="AA22" i="149"/>
  <c r="S22" i="149"/>
  <c r="N22" i="149"/>
  <c r="A22" i="149"/>
  <c r="AA21" i="149"/>
  <c r="S21" i="149"/>
  <c r="N21" i="149"/>
  <c r="A21" i="149"/>
  <c r="AA20" i="149"/>
  <c r="S20" i="149"/>
  <c r="N20" i="149"/>
  <c r="A20" i="149"/>
  <c r="AA19" i="149"/>
  <c r="S19" i="149"/>
  <c r="N19" i="149"/>
  <c r="A19" i="149"/>
  <c r="AA18" i="149"/>
  <c r="S18" i="149"/>
  <c r="N18" i="149"/>
  <c r="A18" i="149"/>
  <c r="AA17" i="149"/>
  <c r="N17" i="149" s="1"/>
  <c r="S17" i="149"/>
  <c r="A17" i="149"/>
  <c r="AA16" i="149"/>
  <c r="N16" i="149" s="1"/>
  <c r="S16" i="149"/>
  <c r="A16" i="149"/>
  <c r="AA15" i="149"/>
  <c r="S15" i="149"/>
  <c r="O15" i="149"/>
  <c r="N15" i="149"/>
  <c r="A15" i="149"/>
  <c r="AA14" i="149"/>
  <c r="S14" i="149"/>
  <c r="A14" i="149"/>
  <c r="K8" i="149"/>
  <c r="K7" i="149"/>
  <c r="E7" i="149"/>
  <c r="K6" i="149"/>
  <c r="E6" i="149"/>
  <c r="K5" i="149"/>
  <c r="E5" i="149"/>
  <c r="E2" i="149"/>
  <c r="D38" i="148"/>
  <c r="AA36" i="148"/>
  <c r="S36" i="148"/>
  <c r="Q36" i="148"/>
  <c r="N36" i="148"/>
  <c r="M36" i="148"/>
  <c r="K36" i="148"/>
  <c r="I36" i="148"/>
  <c r="A36" i="148"/>
  <c r="AA35" i="148"/>
  <c r="S35" i="148"/>
  <c r="Q35" i="148"/>
  <c r="N35" i="148"/>
  <c r="O36" i="148" s="1"/>
  <c r="M35" i="148"/>
  <c r="K35" i="148"/>
  <c r="I35" i="148"/>
  <c r="A35" i="148"/>
  <c r="AA34" i="148"/>
  <c r="S34" i="148"/>
  <c r="Q34" i="148"/>
  <c r="N34" i="148"/>
  <c r="O35" i="148" s="1"/>
  <c r="M34" i="148"/>
  <c r="K34" i="148"/>
  <c r="I34" i="148"/>
  <c r="A34" i="148"/>
  <c r="AA33" i="148"/>
  <c r="S33" i="148"/>
  <c r="Q33" i="148"/>
  <c r="N33" i="148"/>
  <c r="O34" i="148" s="1"/>
  <c r="M33" i="148"/>
  <c r="K33" i="148"/>
  <c r="I33" i="148"/>
  <c r="A33" i="148"/>
  <c r="AA32" i="148"/>
  <c r="S32" i="148"/>
  <c r="Q32" i="148"/>
  <c r="N32" i="148"/>
  <c r="O33" i="148" s="1"/>
  <c r="M32" i="148"/>
  <c r="K32" i="148"/>
  <c r="I32" i="148"/>
  <c r="A32" i="148"/>
  <c r="AA31" i="148"/>
  <c r="S31" i="148"/>
  <c r="Q31" i="148"/>
  <c r="N31" i="148"/>
  <c r="O32" i="148" s="1"/>
  <c r="M31" i="148"/>
  <c r="K31" i="148"/>
  <c r="I31" i="148"/>
  <c r="A31" i="148"/>
  <c r="AA30" i="148"/>
  <c r="S30" i="148"/>
  <c r="Q30" i="148"/>
  <c r="O30" i="148"/>
  <c r="N30" i="148"/>
  <c r="O31" i="148" s="1"/>
  <c r="M30" i="148"/>
  <c r="K30" i="148"/>
  <c r="I30" i="148"/>
  <c r="A30" i="148"/>
  <c r="AA29" i="148"/>
  <c r="S29" i="148"/>
  <c r="Q29" i="148"/>
  <c r="N29" i="148"/>
  <c r="M29" i="148"/>
  <c r="K29" i="148"/>
  <c r="I29" i="148"/>
  <c r="A29" i="148"/>
  <c r="AA28" i="148"/>
  <c r="S28" i="148"/>
  <c r="Q28" i="148"/>
  <c r="N28" i="148"/>
  <c r="O29" i="148" s="1"/>
  <c r="M28" i="148"/>
  <c r="K28" i="148"/>
  <c r="I28" i="148"/>
  <c r="A28" i="148"/>
  <c r="AA27" i="148"/>
  <c r="S27" i="148"/>
  <c r="Q27" i="148"/>
  <c r="N27" i="148"/>
  <c r="O28" i="148" s="1"/>
  <c r="M27" i="148"/>
  <c r="K27" i="148"/>
  <c r="I27" i="148"/>
  <c r="A27" i="148"/>
  <c r="AA26" i="148"/>
  <c r="S26" i="148"/>
  <c r="Q26" i="148"/>
  <c r="N26" i="148"/>
  <c r="O27" i="148" s="1"/>
  <c r="M26" i="148"/>
  <c r="K26" i="148"/>
  <c r="I26" i="148"/>
  <c r="A26" i="148"/>
  <c r="AA25" i="148"/>
  <c r="S25" i="148"/>
  <c r="Q25" i="148"/>
  <c r="N25" i="148"/>
  <c r="O26" i="148" s="1"/>
  <c r="M25" i="148"/>
  <c r="K25" i="148"/>
  <c r="I25" i="148"/>
  <c r="A25" i="148"/>
  <c r="AA24" i="148"/>
  <c r="S24" i="148"/>
  <c r="Q24" i="148"/>
  <c r="N24" i="148"/>
  <c r="O25" i="148" s="1"/>
  <c r="M24" i="148"/>
  <c r="K24" i="148"/>
  <c r="I24" i="148"/>
  <c r="A24" i="148"/>
  <c r="AA23" i="148"/>
  <c r="S23" i="148"/>
  <c r="Q23" i="148"/>
  <c r="N23" i="148"/>
  <c r="O24" i="148" s="1"/>
  <c r="M23" i="148"/>
  <c r="K23" i="148"/>
  <c r="I23" i="148"/>
  <c r="A23" i="148"/>
  <c r="AA22" i="148"/>
  <c r="S22" i="148"/>
  <c r="Q22" i="148"/>
  <c r="N22" i="148"/>
  <c r="O23" i="148" s="1"/>
  <c r="M22" i="148"/>
  <c r="K22" i="148"/>
  <c r="I22" i="148"/>
  <c r="A22" i="148"/>
  <c r="AA21" i="148"/>
  <c r="N21" i="148" s="1"/>
  <c r="S21" i="148"/>
  <c r="A21" i="148"/>
  <c r="AA20" i="148"/>
  <c r="S20" i="148"/>
  <c r="N20" i="148"/>
  <c r="A20" i="148"/>
  <c r="AA19" i="148"/>
  <c r="S19" i="148"/>
  <c r="N19" i="148"/>
  <c r="A19" i="148"/>
  <c r="AA18" i="148"/>
  <c r="S18" i="148"/>
  <c r="N18" i="148"/>
  <c r="A18" i="148"/>
  <c r="AA17" i="148"/>
  <c r="S17" i="148"/>
  <c r="N17" i="148"/>
  <c r="A17" i="148"/>
  <c r="AA16" i="148"/>
  <c r="S16" i="148"/>
  <c r="N16" i="148"/>
  <c r="A16" i="148"/>
  <c r="AA15" i="148"/>
  <c r="S15" i="148"/>
  <c r="O15" i="148"/>
  <c r="N15" i="148"/>
  <c r="A15" i="148"/>
  <c r="AA14" i="148"/>
  <c r="S14" i="148"/>
  <c r="A14" i="148"/>
  <c r="K8" i="148"/>
  <c r="K7" i="148"/>
  <c r="E7" i="148"/>
  <c r="K6" i="148"/>
  <c r="E6" i="148"/>
  <c r="K5" i="148"/>
  <c r="E5" i="148"/>
  <c r="E2" i="148"/>
  <c r="E7" i="147"/>
  <c r="E6" i="147"/>
  <c r="E5" i="147"/>
  <c r="O20" i="151" l="1"/>
  <c r="O24" i="152"/>
  <c r="O22" i="148"/>
  <c r="O17" i="151"/>
  <c r="O22" i="152"/>
  <c r="O21" i="152"/>
  <c r="O20" i="152"/>
  <c r="O18" i="152"/>
  <c r="O17" i="152"/>
  <c r="O16" i="152"/>
  <c r="O19" i="151"/>
  <c r="O18" i="151"/>
  <c r="O16" i="151"/>
  <c r="O22" i="150"/>
  <c r="O21" i="150"/>
  <c r="O20" i="150"/>
  <c r="O19" i="150"/>
  <c r="O18" i="150"/>
  <c r="O17" i="150"/>
  <c r="O16" i="150"/>
  <c r="O26" i="149"/>
  <c r="O25" i="149"/>
  <c r="O24" i="149"/>
  <c r="O23" i="149"/>
  <c r="O22" i="149"/>
  <c r="O21" i="149"/>
  <c r="O20" i="149"/>
  <c r="O19" i="149"/>
  <c r="O18" i="149"/>
  <c r="O17" i="149"/>
  <c r="O16" i="149"/>
  <c r="O21" i="148"/>
  <c r="O20" i="148"/>
  <c r="O19" i="148"/>
  <c r="O18" i="148"/>
  <c r="O17" i="148"/>
  <c r="O16" i="148"/>
  <c r="B50" i="161"/>
  <c r="B50" i="160"/>
  <c r="B50" i="159"/>
  <c r="B50" i="158"/>
  <c r="B50" i="157"/>
  <c r="B50" i="156"/>
  <c r="B50" i="155"/>
  <c r="B50" i="140"/>
  <c r="B50" i="52"/>
  <c r="B50" i="142"/>
  <c r="B50" i="141"/>
  <c r="B50" i="146"/>
  <c r="B50" i="143"/>
  <c r="B50" i="144"/>
  <c r="B50" i="145"/>
  <c r="B50" i="154"/>
  <c r="B50" i="153"/>
  <c r="B50" i="152"/>
  <c r="B50" i="151"/>
  <c r="B50" i="150"/>
  <c r="B50" i="149"/>
  <c r="B50" i="148"/>
  <c r="N20" i="147"/>
  <c r="N21" i="147"/>
  <c r="N22" i="147"/>
  <c r="N23" i="147"/>
  <c r="N24" i="147"/>
  <c r="N25" i="147"/>
  <c r="N26" i="147"/>
  <c r="N27" i="147"/>
  <c r="N28" i="147"/>
  <c r="N29" i="147"/>
  <c r="N30" i="147"/>
  <c r="N31" i="147"/>
  <c r="N32" i="147"/>
  <c r="N33" i="147"/>
  <c r="N34" i="147"/>
  <c r="N35" i="147"/>
  <c r="N36" i="147"/>
  <c r="J21" i="139" l="1"/>
  <c r="I21" i="139"/>
  <c r="E21" i="139"/>
  <c r="H21" i="139"/>
  <c r="D21" i="139"/>
  <c r="F21" i="139"/>
  <c r="G21" i="139"/>
  <c r="C21" i="139"/>
  <c r="B21" i="139"/>
  <c r="J33" i="139"/>
  <c r="I33" i="139"/>
  <c r="E33" i="139"/>
  <c r="H33" i="139"/>
  <c r="D33" i="139"/>
  <c r="B33" i="139"/>
  <c r="G33" i="139"/>
  <c r="C33" i="139"/>
  <c r="F33" i="139"/>
  <c r="J18" i="139"/>
  <c r="I18" i="139"/>
  <c r="F18" i="139"/>
  <c r="H18" i="139"/>
  <c r="D18" i="139"/>
  <c r="G18" i="139"/>
  <c r="C18" i="139"/>
  <c r="B18" i="139"/>
  <c r="J24" i="139"/>
  <c r="I24" i="139"/>
  <c r="E24" i="139"/>
  <c r="H24" i="139"/>
  <c r="D24" i="139"/>
  <c r="F24" i="139"/>
  <c r="G24" i="139"/>
  <c r="C24" i="139"/>
  <c r="B24" i="139"/>
  <c r="J26" i="139"/>
  <c r="I26" i="139"/>
  <c r="E26" i="139"/>
  <c r="B26" i="139"/>
  <c r="H26" i="139"/>
  <c r="D26" i="139"/>
  <c r="F26" i="139"/>
  <c r="G26" i="139"/>
  <c r="C26" i="139"/>
  <c r="J30" i="139"/>
  <c r="I30" i="139"/>
  <c r="E30" i="139"/>
  <c r="H30" i="139"/>
  <c r="D30" i="139"/>
  <c r="B30" i="139"/>
  <c r="G30" i="139"/>
  <c r="C30" i="139"/>
  <c r="F30" i="139"/>
  <c r="J34" i="139"/>
  <c r="I34" i="139"/>
  <c r="E34" i="139"/>
  <c r="H34" i="139"/>
  <c r="D34" i="139"/>
  <c r="B34" i="139"/>
  <c r="G34" i="139"/>
  <c r="C34" i="139"/>
  <c r="F34" i="139"/>
  <c r="I17" i="139"/>
  <c r="B17" i="139"/>
  <c r="H17" i="139"/>
  <c r="D17" i="139"/>
  <c r="F17" i="139"/>
  <c r="G17" i="139"/>
  <c r="J29" i="139"/>
  <c r="I29" i="139"/>
  <c r="E29" i="139"/>
  <c r="B29" i="139"/>
  <c r="H29" i="139"/>
  <c r="D29" i="139"/>
  <c r="G29" i="139"/>
  <c r="C29" i="139"/>
  <c r="F29" i="139"/>
  <c r="J15" i="139"/>
  <c r="I15" i="139"/>
  <c r="F15" i="139"/>
  <c r="H15" i="139"/>
  <c r="D15" i="139"/>
  <c r="G15" i="139"/>
  <c r="C15" i="139"/>
  <c r="B15" i="139"/>
  <c r="J19" i="139"/>
  <c r="I19" i="139"/>
  <c r="H19" i="139"/>
  <c r="D19" i="139"/>
  <c r="B19" i="139"/>
  <c r="G19" i="139"/>
  <c r="C19" i="139"/>
  <c r="F19" i="139"/>
  <c r="J23" i="139"/>
  <c r="I23" i="139"/>
  <c r="E23" i="139"/>
  <c r="F23" i="139"/>
  <c r="H23" i="139"/>
  <c r="D23" i="139"/>
  <c r="B23" i="139"/>
  <c r="G23" i="139"/>
  <c r="C23" i="139"/>
  <c r="J27" i="139"/>
  <c r="I27" i="139"/>
  <c r="E27" i="139"/>
  <c r="F27" i="139"/>
  <c r="H27" i="139"/>
  <c r="D27" i="139"/>
  <c r="G27" i="139"/>
  <c r="C27" i="139"/>
  <c r="B27" i="139"/>
  <c r="J31" i="139"/>
  <c r="I31" i="139"/>
  <c r="E31" i="139"/>
  <c r="F31" i="139"/>
  <c r="H31" i="139"/>
  <c r="D31" i="139"/>
  <c r="B31" i="139"/>
  <c r="G31" i="139"/>
  <c r="C31" i="139"/>
  <c r="J35" i="139"/>
  <c r="I35" i="139"/>
  <c r="E35" i="139"/>
  <c r="F35" i="139"/>
  <c r="H35" i="139"/>
  <c r="D35" i="139"/>
  <c r="B35" i="139"/>
  <c r="G35" i="139"/>
  <c r="C35" i="139"/>
  <c r="J25" i="139"/>
  <c r="I25" i="139"/>
  <c r="E25" i="139"/>
  <c r="H25" i="139"/>
  <c r="D25" i="139"/>
  <c r="F25" i="139"/>
  <c r="G25" i="139"/>
  <c r="C25" i="139"/>
  <c r="B25" i="139"/>
  <c r="J16" i="139"/>
  <c r="I16" i="139"/>
  <c r="H16" i="139"/>
  <c r="D16" i="139"/>
  <c r="B16" i="139"/>
  <c r="G16" i="139"/>
  <c r="C16" i="139"/>
  <c r="F16" i="139"/>
  <c r="J20" i="139"/>
  <c r="I20" i="139"/>
  <c r="E20" i="139"/>
  <c r="B20" i="139"/>
  <c r="H20" i="139"/>
  <c r="D20" i="139"/>
  <c r="F20" i="139"/>
  <c r="G20" i="139"/>
  <c r="C20" i="139"/>
  <c r="J22" i="139"/>
  <c r="I22" i="139"/>
  <c r="E22" i="139"/>
  <c r="B22" i="139"/>
  <c r="H22" i="139"/>
  <c r="D22" i="139"/>
  <c r="G22" i="139"/>
  <c r="C22" i="139"/>
  <c r="F22" i="139"/>
  <c r="J28" i="139"/>
  <c r="I28" i="139"/>
  <c r="E28" i="139"/>
  <c r="H28" i="139"/>
  <c r="D28" i="139"/>
  <c r="B28" i="139"/>
  <c r="G28" i="139"/>
  <c r="C28" i="139"/>
  <c r="F28" i="139"/>
  <c r="J32" i="139"/>
  <c r="I32" i="139"/>
  <c r="E32" i="139"/>
  <c r="H32" i="139"/>
  <c r="D32" i="139"/>
  <c r="B32" i="139"/>
  <c r="G32" i="139"/>
  <c r="C32" i="139"/>
  <c r="F32" i="139"/>
  <c r="J36" i="139"/>
  <c r="I36" i="139"/>
  <c r="E36" i="139"/>
  <c r="H36" i="139"/>
  <c r="D36" i="139"/>
  <c r="B36" i="139"/>
  <c r="G36" i="139"/>
  <c r="C36" i="139"/>
  <c r="F36" i="139"/>
  <c r="J17" i="139"/>
  <c r="AA15" i="147"/>
  <c r="N15" i="147" s="1"/>
  <c r="AA16" i="147"/>
  <c r="N16" i="147" s="1"/>
  <c r="AA17" i="147"/>
  <c r="N17" i="147" s="1"/>
  <c r="AA18" i="147"/>
  <c r="N18" i="147" s="1"/>
  <c r="AA19" i="147"/>
  <c r="N19" i="147" s="1"/>
  <c r="AA20" i="147"/>
  <c r="AA21" i="147"/>
  <c r="AA22" i="147"/>
  <c r="AA23" i="147"/>
  <c r="AA24" i="147"/>
  <c r="AA25" i="147"/>
  <c r="AA26" i="147"/>
  <c r="AA27" i="147"/>
  <c r="AA28" i="147"/>
  <c r="AA29" i="147"/>
  <c r="AA30" i="147"/>
  <c r="AA31" i="147"/>
  <c r="AA32" i="147"/>
  <c r="AA33" i="147"/>
  <c r="AA34" i="147"/>
  <c r="AA35" i="147"/>
  <c r="AA36" i="147"/>
  <c r="AA14" i="147"/>
  <c r="O15" i="147" l="1"/>
  <c r="D38" i="147" l="1"/>
  <c r="S36" i="147"/>
  <c r="Q36" i="147"/>
  <c r="O36" i="147"/>
  <c r="M36" i="147"/>
  <c r="K36" i="147"/>
  <c r="I36" i="147"/>
  <c r="A36" i="147"/>
  <c r="S35" i="147"/>
  <c r="Q35" i="147"/>
  <c r="O35" i="147"/>
  <c r="M35" i="147"/>
  <c r="K35" i="147"/>
  <c r="I35" i="147"/>
  <c r="A35" i="147"/>
  <c r="S34" i="147"/>
  <c r="Q34" i="147"/>
  <c r="O34" i="147"/>
  <c r="M34" i="147"/>
  <c r="K34" i="147"/>
  <c r="I34" i="147"/>
  <c r="A34" i="147"/>
  <c r="S33" i="147"/>
  <c r="Q33" i="147"/>
  <c r="O33" i="147"/>
  <c r="M33" i="147"/>
  <c r="K33" i="147"/>
  <c r="I33" i="147"/>
  <c r="A33" i="147"/>
  <c r="S32" i="147"/>
  <c r="Q32" i="147"/>
  <c r="O32" i="147"/>
  <c r="M32" i="147"/>
  <c r="K32" i="147"/>
  <c r="I32" i="147"/>
  <c r="A32" i="147"/>
  <c r="S31" i="147"/>
  <c r="Q31" i="147"/>
  <c r="O31" i="147"/>
  <c r="M31" i="147"/>
  <c r="K31" i="147"/>
  <c r="I31" i="147"/>
  <c r="A31" i="147"/>
  <c r="S30" i="147"/>
  <c r="Q30" i="147"/>
  <c r="O30" i="147"/>
  <c r="M30" i="147"/>
  <c r="K30" i="147"/>
  <c r="I30" i="147"/>
  <c r="A30" i="147"/>
  <c r="S29" i="147"/>
  <c r="Q29" i="147"/>
  <c r="O29" i="147"/>
  <c r="M29" i="147"/>
  <c r="K29" i="147"/>
  <c r="I29" i="147"/>
  <c r="A29" i="147"/>
  <c r="S28" i="147"/>
  <c r="Q28" i="147"/>
  <c r="O28" i="147"/>
  <c r="M28" i="147"/>
  <c r="K28" i="147"/>
  <c r="I28" i="147"/>
  <c r="A28" i="147"/>
  <c r="S27" i="147"/>
  <c r="Q27" i="147"/>
  <c r="O27" i="147"/>
  <c r="M27" i="147"/>
  <c r="K27" i="147"/>
  <c r="I27" i="147"/>
  <c r="A27" i="147"/>
  <c r="S26" i="147"/>
  <c r="Q26" i="147"/>
  <c r="O26" i="147"/>
  <c r="M26" i="147"/>
  <c r="K26" i="147"/>
  <c r="I26" i="147"/>
  <c r="A26" i="147"/>
  <c r="S25" i="147"/>
  <c r="Q25" i="147"/>
  <c r="O25" i="147"/>
  <c r="M25" i="147"/>
  <c r="K25" i="147"/>
  <c r="I25" i="147"/>
  <c r="A25" i="147"/>
  <c r="S24" i="147"/>
  <c r="Q24" i="147"/>
  <c r="O24" i="147"/>
  <c r="M24" i="147"/>
  <c r="K24" i="147"/>
  <c r="I24" i="147"/>
  <c r="A24" i="147"/>
  <c r="S23" i="147"/>
  <c r="Q23" i="147"/>
  <c r="O23" i="147"/>
  <c r="M23" i="147"/>
  <c r="K23" i="147"/>
  <c r="I23" i="147"/>
  <c r="A23" i="147"/>
  <c r="S22" i="147"/>
  <c r="Q22" i="147"/>
  <c r="O22" i="147"/>
  <c r="M22" i="147"/>
  <c r="K22" i="147"/>
  <c r="I22" i="147"/>
  <c r="A22" i="147"/>
  <c r="S21" i="147"/>
  <c r="Q21" i="147"/>
  <c r="O21" i="147"/>
  <c r="M21" i="147"/>
  <c r="K21" i="147"/>
  <c r="I21" i="147"/>
  <c r="A21" i="147"/>
  <c r="S20" i="147"/>
  <c r="Q20" i="147"/>
  <c r="O20" i="147"/>
  <c r="M20" i="147"/>
  <c r="K20" i="147"/>
  <c r="I20" i="147"/>
  <c r="A20" i="147"/>
  <c r="S19" i="147"/>
  <c r="O19" i="147"/>
  <c r="A19" i="147"/>
  <c r="S18" i="147"/>
  <c r="O18" i="147"/>
  <c r="A18" i="147"/>
  <c r="S17" i="147"/>
  <c r="O17" i="147"/>
  <c r="A17" i="147"/>
  <c r="S16" i="147"/>
  <c r="O16" i="147"/>
  <c r="A16" i="147"/>
  <c r="S15" i="147"/>
  <c r="A15" i="147"/>
  <c r="S14" i="147"/>
  <c r="A14" i="147"/>
  <c r="K8" i="147"/>
  <c r="K7" i="147"/>
  <c r="K6" i="147"/>
  <c r="K5" i="147"/>
  <c r="E2" i="147"/>
  <c r="B50" i="147" l="1"/>
  <c r="C17" i="139" s="1"/>
  <c r="J14" i="139" l="1"/>
  <c r="B14" i="139"/>
  <c r="I14" i="139"/>
  <c r="H14" i="139"/>
  <c r="D14" i="139"/>
  <c r="G14" i="139"/>
  <c r="C14" i="139"/>
  <c r="F14" i="139"/>
  <c r="K8" i="138"/>
  <c r="K9" i="138" l="1"/>
  <c r="L5" i="139" l="1"/>
  <c r="K7" i="102" s="1"/>
  <c r="G7" i="139"/>
  <c r="G6" i="139"/>
  <c r="G5" i="139"/>
  <c r="C8" i="139"/>
  <c r="C7" i="139"/>
  <c r="D5" i="139"/>
  <c r="K4" i="102"/>
  <c r="D4" i="102" l="1"/>
  <c r="D4" i="138"/>
  <c r="C48" i="138" l="1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8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K10" i="138"/>
  <c r="D10" i="138"/>
  <c r="G9" i="138"/>
  <c r="D9" i="138"/>
  <c r="G8" i="138"/>
  <c r="D8" i="138"/>
  <c r="K7" i="138"/>
  <c r="G7" i="138"/>
  <c r="D7" i="138"/>
  <c r="L4" i="138"/>
  <c r="K4" i="138"/>
  <c r="D7" i="102" l="1"/>
  <c r="G7" i="102"/>
  <c r="G9" i="102"/>
  <c r="G8" i="102"/>
  <c r="C47" i="102"/>
  <c r="A44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8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D10" i="102"/>
  <c r="D9" i="102"/>
  <c r="D8" i="102"/>
  <c r="G10" i="138" l="1"/>
  <c r="G10" i="102"/>
</calcChain>
</file>

<file path=xl/sharedStrings.xml><?xml version="1.0" encoding="utf-8"?>
<sst xmlns="http://schemas.openxmlformats.org/spreadsheetml/2006/main" count="1615" uniqueCount="168">
  <si>
    <t>pH</t>
  </si>
  <si>
    <t xml:space="preserve">   COMMENTS</t>
  </si>
  <si>
    <t>SC</t>
  </si>
  <si>
    <t>DO</t>
  </si>
  <si>
    <t>ORP</t>
  </si>
  <si>
    <t>(mV)</t>
  </si>
  <si>
    <t>(uS/cm)</t>
  </si>
  <si>
    <t>(PPM)</t>
  </si>
  <si>
    <t>(mL)</t>
  </si>
  <si>
    <t>PARAMETER EQUILIBRATION LOG</t>
  </si>
  <si>
    <t xml:space="preserve">PHYSICOCHEMICAL PARAMETERS </t>
  </si>
  <si>
    <t xml:space="preserve">SC </t>
  </si>
  <si>
    <t>%Change</t>
  </si>
  <si>
    <t xml:space="preserve"> </t>
  </si>
  <si>
    <t>Profile Location:</t>
  </si>
  <si>
    <t>Volume Purged</t>
  </si>
  <si>
    <t xml:space="preserve">Location: </t>
  </si>
  <si>
    <t xml:space="preserve">Client: </t>
  </si>
  <si>
    <t xml:space="preserve">Date: </t>
  </si>
  <si>
    <t xml:space="preserve">Sampler(s): </t>
  </si>
  <si>
    <t xml:space="preserve">Drilling Contractor: </t>
  </si>
  <si>
    <t xml:space="preserve">KPRO Box Serial #: </t>
  </si>
  <si>
    <t xml:space="preserve">Gas Drive or Peri Pump: </t>
  </si>
  <si>
    <r>
      <t>Gas Drive Pump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Pressure: </t>
    </r>
  </si>
  <si>
    <t>Page  _____  of  _____</t>
  </si>
  <si>
    <t>Final?</t>
  </si>
  <si>
    <t xml:space="preserve">GROUNDWATER PROFILE LOG    </t>
  </si>
  <si>
    <t xml:space="preserve">Troll Serial #: </t>
  </si>
  <si>
    <t>(ft)</t>
  </si>
  <si>
    <t>Head</t>
  </si>
  <si>
    <t>Time</t>
  </si>
  <si>
    <t>Depth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</si>
  <si>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tranducer): </t>
    </r>
  </si>
  <si>
    <t xml:space="preserve">Atmospheric Pressure: </t>
  </si>
  <si>
    <t xml:space="preserve">Depth to Water: </t>
  </si>
  <si>
    <t>Date / Time</t>
  </si>
  <si>
    <t xml:space="preserve">KPRO Box Serial # / 
Acquisition Laptop: 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</si>
  <si>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transducer): </t>
    </r>
  </si>
  <si>
    <t xml:space="preserve">Average Depth to Water: </t>
  </si>
  <si>
    <t>Hole Termination Type</t>
  </si>
  <si>
    <r>
      <t>I</t>
    </r>
    <r>
      <rPr>
        <b/>
        <vertAlign val="subscript"/>
        <sz val="10"/>
        <rFont val="Arial"/>
        <family val="2"/>
      </rPr>
      <t>K</t>
    </r>
    <r>
      <rPr>
        <b/>
        <sz val="10"/>
        <rFont val="Arial"/>
        <family val="2"/>
      </rPr>
      <t xml:space="preserve"> Behavior Type</t>
    </r>
  </si>
  <si>
    <t>Unsuccessful Sample Attempt</t>
  </si>
  <si>
    <t>Started</t>
  </si>
  <si>
    <t>Completed</t>
  </si>
  <si>
    <t xml:space="preserve">Dates: </t>
  </si>
  <si>
    <t>Flow</t>
  </si>
  <si>
    <t>Instructions</t>
  </si>
  <si>
    <t>To Change the Plot</t>
  </si>
  <si>
    <t>1. Right click on the plot area and click "select data"</t>
  </si>
  <si>
    <t xml:space="preserve">2. Highlight "IK" and select "Edit". </t>
  </si>
  <si>
    <t>3.Select the button to the right of the Series, then select the cells you want from the Processed IK Tab.</t>
  </si>
  <si>
    <t>4. Do this for both X and Y.  X is IK and Y is Corrected Depth.</t>
  </si>
  <si>
    <t>Client:</t>
  </si>
  <si>
    <t xml:space="preserve">Sonde Serial #: </t>
  </si>
  <si>
    <t xml:space="preserve">CTS #: </t>
  </si>
  <si>
    <t>Temp</t>
  </si>
  <si>
    <t>deg C</t>
  </si>
  <si>
    <t>Salinity</t>
  </si>
  <si>
    <t>Row Number of Final Parameters</t>
  </si>
  <si>
    <t>Aux 1</t>
  </si>
  <si>
    <t>Aux 2</t>
  </si>
  <si>
    <t>Aux 3</t>
  </si>
  <si>
    <t>IK</t>
  </si>
  <si>
    <t>Feet of Stainless Steel</t>
  </si>
  <si>
    <t>Sonde Sample Attempt Log</t>
  </si>
  <si>
    <t>Ik Behavior Log</t>
  </si>
  <si>
    <t>Date and Time</t>
  </si>
  <si>
    <t>Static IK</t>
  </si>
  <si>
    <t/>
  </si>
  <si>
    <t>eH</t>
  </si>
  <si>
    <t>Conversion</t>
  </si>
  <si>
    <t>(mg/L)</t>
  </si>
  <si>
    <t>%  Change</t>
  </si>
  <si>
    <t>Comment</t>
  </si>
  <si>
    <t>gInt Numeral</t>
  </si>
  <si>
    <t>Marietta, GA</t>
  </si>
  <si>
    <t>DB</t>
  </si>
  <si>
    <t>481APS05</t>
  </si>
  <si>
    <t>ZCRQT7055</t>
  </si>
  <si>
    <t>Cascade</t>
  </si>
  <si>
    <t>Gas Drive</t>
  </si>
  <si>
    <t>DPT-13</t>
  </si>
  <si>
    <t>Trinity</t>
  </si>
  <si>
    <t>No Change When Hammer Stopped</t>
  </si>
  <si>
    <t>7/12/2020:08:07:24</t>
  </si>
  <si>
    <t>NA</t>
  </si>
  <si>
    <t>IK Decreased When Hammer Stopped</t>
  </si>
  <si>
    <t>7/12/2020:08:10:30</t>
  </si>
  <si>
    <t>7/12/2020:08:13:14</t>
  </si>
  <si>
    <t>7/12/2020:10:12:48</t>
  </si>
  <si>
    <t>7/12/2020:10:15:31</t>
  </si>
  <si>
    <t>7/12/2020:13:30:00</t>
  </si>
  <si>
    <t>7/12/2020:13:36:48</t>
  </si>
  <si>
    <t>7/13/2020:08:26:55</t>
  </si>
  <si>
    <t>7/13/2020:08:44:02</t>
  </si>
  <si>
    <t>7/13/2020:10:57:44</t>
  </si>
  <si>
    <t>7/13/2020:11:31:55</t>
  </si>
  <si>
    <t>7/13/2020:11:34:55</t>
  </si>
  <si>
    <t>7/13/2020:13:25:11</t>
  </si>
  <si>
    <t>7/13/2020:13:32:23</t>
  </si>
  <si>
    <t>7/13/2020:13:36:24</t>
  </si>
  <si>
    <t>7/13/2020:13:40:46</t>
  </si>
  <si>
    <t>ROP Dropped Below Threshold</t>
  </si>
  <si>
    <t>07/12/2020:08:28:34</t>
  </si>
  <si>
    <t>07/12/2020:08:35:27</t>
  </si>
  <si>
    <t>07/12/2020:08:41:27</t>
  </si>
  <si>
    <t>07/12/2020:08:48:19</t>
  </si>
  <si>
    <t>07/12/2020:08:56:16</t>
  </si>
  <si>
    <t>07/12/2020:09:02:22</t>
  </si>
  <si>
    <t>MS/MSD Collected</t>
  </si>
  <si>
    <t>07/12/2020:10:28:01</t>
  </si>
  <si>
    <t>07/12/2020:10:35:12</t>
  </si>
  <si>
    <t>07/12/2020:10:42:29</t>
  </si>
  <si>
    <t>07/12/2020:10:50:50</t>
  </si>
  <si>
    <t>07/12/2020:10:58:37</t>
  </si>
  <si>
    <t>07/12/2020:11:05:48</t>
  </si>
  <si>
    <t>07/12/2020:11:18:06</t>
  </si>
  <si>
    <t>07/12/2020:11:25:40</t>
  </si>
  <si>
    <t>Duplicate collected</t>
  </si>
  <si>
    <t>07/12/2020:13:51:08</t>
  </si>
  <si>
    <t>07/12/2020:14:02:33</t>
  </si>
  <si>
    <t>07/12/2020:14:11:24</t>
  </si>
  <si>
    <t>07/12/2020:14:18:23</t>
  </si>
  <si>
    <t>07/12/2020:14:28:38</t>
  </si>
  <si>
    <t>07/12/2020:14:38:34</t>
  </si>
  <si>
    <t>07/12/2020:14:48:07</t>
  </si>
  <si>
    <t>07/12/2020:14:59:56</t>
  </si>
  <si>
    <t>07/12/2020:15:06:55</t>
  </si>
  <si>
    <t>07/12/2020:15:16:04</t>
  </si>
  <si>
    <t>07/12/2020:15:23:33</t>
  </si>
  <si>
    <t>07/12/2020:15:34:58</t>
  </si>
  <si>
    <t>07/12/2020:15:46:05</t>
  </si>
  <si>
    <t>07/13/2020:08:53:15</t>
  </si>
  <si>
    <t>07/13/2020:09:01:31</t>
  </si>
  <si>
    <t>07/13/2020:09:08:41</t>
  </si>
  <si>
    <t>07/13/2020:09:22:56</t>
  </si>
  <si>
    <t>07/13/2020:09:26:22</t>
  </si>
  <si>
    <t>07/13/2020:09:49:34</t>
  </si>
  <si>
    <t>07/13/2020:09:56:56</t>
  </si>
  <si>
    <t>07/13/2020:10:05:36</t>
  </si>
  <si>
    <t>07/13/2020:10:11:12</t>
  </si>
  <si>
    <t>07/13/2020:12:01:53</t>
  </si>
  <si>
    <t>07/13/2020:12:08:28</t>
  </si>
  <si>
    <t>07/13/2020:12:14:52</t>
  </si>
  <si>
    <t>07/13/2020:12:21:40</t>
  </si>
  <si>
    <t>07/13/2020:12:29:08</t>
  </si>
  <si>
    <t>07/13/2020:12:36:13</t>
  </si>
  <si>
    <t>07/13/2020:12:44:05</t>
  </si>
  <si>
    <t>07/13/2020:13:57:07</t>
  </si>
  <si>
    <t>07/13/2020:14:03:42</t>
  </si>
  <si>
    <t>07/13/2020:14:08:49</t>
  </si>
  <si>
    <t>07/13/2020:14:15:36</t>
  </si>
  <si>
    <t>07/13/2020:14:26:20</t>
  </si>
  <si>
    <t>07/13/2020:14:37:50</t>
  </si>
  <si>
    <t>07/13/2020:14:43:50</t>
  </si>
  <si>
    <t>07/13/2020:14:51:01</t>
  </si>
  <si>
    <t>07/13/2020:14:58:00</t>
  </si>
  <si>
    <t>07/13/2020:15:05:34</t>
  </si>
  <si>
    <t>Measurement Time</t>
  </si>
  <si>
    <t>Current Absolute Depth (Uncorrected)</t>
  </si>
  <si>
    <t>Corrected Depth</t>
  </si>
  <si>
    <t>Depth Rate</t>
  </si>
  <si>
    <t>Feet of Stainless Steel Used</t>
  </si>
  <si>
    <t>In line Pressure Sensor</t>
  </si>
  <si>
    <t>55-60</t>
  </si>
  <si>
    <t>NC</t>
  </si>
  <si>
    <t>MSTJV</t>
  </si>
  <si>
    <t>DPT13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</si>
</sst>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/d/yy\ h:mm;@"/>
    <numFmt numFmtId="166" formatCode="[$-409]m/d/yy\ h:mm\ AM/PM;@"/>
  </numFmts>
  <fonts count="23">
    <font>
      <sz val="10"/>
      <name val="Arial"/>
      <family val="2"/>
    </font>
    <font>
      <sz val="10"/>
      <name val="Tms Rmn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6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7"/>
      <name val="Humnst777 BT"/>
      <family val="2"/>
    </font>
    <font>
      <sz val="24"/>
      <name val="Arial"/>
      <family val="2"/>
    </font>
    <font>
      <sz val="9"/>
      <name val="Arial"/>
      <family val="2"/>
    </font>
    <font>
      <b/>
      <vertAlign val="subscript"/>
      <sz val="10"/>
      <name val="Arial"/>
      <family val="2"/>
    </font>
    <font>
      <sz val="16"/>
      <name val="Arial"/>
      <family val="2"/>
    </font>
    <font>
      <sz val="10"/>
      <color indexed="8"/>
      <name val="Arial"/>
      <family val="2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15" fillId="0" borderId="0"/>
    <xf numFmtId="9" fontId="1" fillId="0" borderId="0" applyFont="0" applyFill="0" applyBorder="0" applyAlignment="0" applyProtection="0"/>
    <xf numFmtId="0" fontId="2" fillId="0" borderId="0"/>
  </cellStyleXfs>
  <cellXfs count="402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0" xfId="0" applyFont="1"/>
    <xf numFmtId="0" fontId="3" fillId="2" borderId="4" xfId="0" applyFont="1" applyFill="1" applyBorder="1"/>
    <xf numFmtId="0" fontId="4" fillId="0" borderId="0" xfId="0" applyFont="1" applyAlignment="1">
      <alignment horizontal="center"/>
    </xf>
    <xf numFmtId="0" fontId="2" fillId="0" borderId="0" xfId="0" applyFont="1"/>
    <xf numFmtId="0" fontId="3" fillId="2" borderId="4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Border="1"/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2" borderId="6" xfId="0" applyFont="1" applyFill="1" applyBorder="1" applyAlignment="1">
      <alignment vertical="top"/>
    </xf>
    <xf numFmtId="0" fontId="3" fillId="2" borderId="6" xfId="0" applyFont="1" applyFill="1" applyBorder="1"/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5" xfId="0" quotePrefix="1" applyNumberFormat="1" applyFont="1" applyFill="1" applyBorder="1" applyAlignment="1">
      <alignment horizontal="center"/>
    </xf>
    <xf numFmtId="9" fontId="8" fillId="2" borderId="5" xfId="2" applyFont="1" applyFill="1" applyBorder="1" applyAlignment="1">
      <alignment horizontal="center"/>
    </xf>
    <xf numFmtId="9" fontId="8" fillId="2" borderId="5" xfId="0" quotePrefix="1" applyNumberFormat="1" applyFont="1" applyFill="1" applyBorder="1" applyAlignment="1">
      <alignment horizontal="center"/>
    </xf>
    <xf numFmtId="0" fontId="8" fillId="2" borderId="5" xfId="0" quotePrefix="1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2" borderId="10" xfId="0" applyFont="1" applyFill="1" applyBorder="1"/>
    <xf numFmtId="0" fontId="3" fillId="2" borderId="5" xfId="0" applyFont="1" applyFill="1" applyBorder="1"/>
    <xf numFmtId="0" fontId="3" fillId="2" borderId="8" xfId="0" applyFont="1" applyFill="1" applyBorder="1"/>
    <xf numFmtId="0" fontId="2" fillId="2" borderId="4" xfId="0" applyFont="1" applyFill="1" applyBorder="1"/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2" fillId="2" borderId="6" xfId="0" applyFont="1" applyFill="1" applyBorder="1"/>
    <xf numFmtId="0" fontId="12" fillId="0" borderId="0" xfId="0" applyFont="1" applyAlignment="1">
      <alignment horizontal="center" wrapText="1"/>
    </xf>
    <xf numFmtId="0" fontId="3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3" fillId="2" borderId="2" xfId="1" applyFont="1" applyFill="1" applyBorder="1"/>
    <xf numFmtId="0" fontId="3" fillId="2" borderId="3" xfId="1" applyFont="1" applyFill="1" applyBorder="1"/>
    <xf numFmtId="0" fontId="3" fillId="0" borderId="0" xfId="1" applyFont="1"/>
    <xf numFmtId="0" fontId="3" fillId="2" borderId="4" xfId="1" applyFont="1" applyFill="1" applyBorder="1"/>
    <xf numFmtId="0" fontId="3" fillId="2" borderId="4" xfId="1" applyFont="1" applyFill="1" applyBorder="1" applyAlignment="1">
      <alignment vertical="top"/>
    </xf>
    <xf numFmtId="0" fontId="3" fillId="0" borderId="0" xfId="1" applyFont="1" applyAlignment="1">
      <alignment vertical="top"/>
    </xf>
    <xf numFmtId="0" fontId="3" fillId="2" borderId="6" xfId="1" applyFont="1" applyFill="1" applyBorder="1" applyAlignment="1">
      <alignment vertical="top"/>
    </xf>
    <xf numFmtId="0" fontId="2" fillId="2" borderId="4" xfId="1" applyFont="1" applyFill="1" applyBorder="1"/>
    <xf numFmtId="0" fontId="2" fillId="0" borderId="0" xfId="1" applyFont="1"/>
    <xf numFmtId="0" fontId="3" fillId="2" borderId="6" xfId="1" applyFont="1" applyFill="1" applyBorder="1"/>
    <xf numFmtId="0" fontId="8" fillId="2" borderId="1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2" fontId="9" fillId="0" borderId="5" xfId="1" applyNumberFormat="1" applyFont="1" applyBorder="1" applyAlignment="1">
      <alignment horizontal="center"/>
    </xf>
    <xf numFmtId="1" fontId="9" fillId="0" borderId="8" xfId="1" applyNumberFormat="1" applyFont="1" applyBorder="1" applyAlignment="1">
      <alignment horizontal="center"/>
    </xf>
    <xf numFmtId="0" fontId="3" fillId="0" borderId="0" xfId="1" applyFont="1" applyBorder="1"/>
    <xf numFmtId="0" fontId="3" fillId="2" borderId="10" xfId="1" applyFont="1" applyFill="1" applyBorder="1"/>
    <xf numFmtId="0" fontId="3" fillId="2" borderId="5" xfId="1" applyFont="1" applyFill="1" applyBorder="1"/>
    <xf numFmtId="0" fontId="3" fillId="2" borderId="2" xfId="1" applyFont="1" applyFill="1" applyBorder="1" applyAlignment="1">
      <alignment horizontal="center"/>
    </xf>
    <xf numFmtId="0" fontId="3" fillId="2" borderId="8" xfId="1" applyFont="1" applyFill="1" applyBorder="1"/>
    <xf numFmtId="0" fontId="16" fillId="0" borderId="0" xfId="1" applyFont="1"/>
    <xf numFmtId="0" fontId="3" fillId="0" borderId="0" xfId="0" applyFont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9" fillId="0" borderId="9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0" fontId="2" fillId="0" borderId="0" xfId="0" applyFont="1" applyBorder="1" applyAlignment="1"/>
    <xf numFmtId="0" fontId="3" fillId="0" borderId="0" xfId="0" applyFont="1" applyAlignment="1">
      <alignment horizontal="center" vertical="top"/>
    </xf>
    <xf numFmtId="2" fontId="9" fillId="0" borderId="8" xfId="1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7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165" fontId="18" fillId="0" borderId="18" xfId="1" applyNumberFormat="1" applyFont="1" applyBorder="1" applyAlignment="1">
      <alignment horizontal="center"/>
    </xf>
    <xf numFmtId="1" fontId="9" fillId="4" borderId="5" xfId="0" applyNumberFormat="1" applyFont="1" applyFill="1" applyBorder="1" applyAlignment="1">
      <alignment horizontal="center"/>
    </xf>
    <xf numFmtId="0" fontId="3" fillId="2" borderId="11" xfId="0" applyFont="1" applyFill="1" applyBorder="1"/>
    <xf numFmtId="0" fontId="12" fillId="0" borderId="4" xfId="1" applyFont="1" applyFill="1" applyBorder="1" applyAlignment="1">
      <alignment horizontal="center"/>
    </xf>
    <xf numFmtId="0" fontId="12" fillId="0" borderId="4" xfId="1" applyFont="1" applyFill="1" applyBorder="1" applyAlignment="1">
      <alignment horizontal="center" wrapText="1"/>
    </xf>
    <xf numFmtId="0" fontId="12" fillId="0" borderId="0" xfId="1" applyFont="1" applyFill="1" applyAlignment="1">
      <alignment horizontal="center" wrapText="1"/>
    </xf>
    <xf numFmtId="0" fontId="3" fillId="0" borderId="8" xfId="1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7" fillId="0" borderId="10" xfId="1" applyFont="1" applyFill="1" applyBorder="1" applyAlignment="1">
      <alignment horizontal="center"/>
    </xf>
    <xf numFmtId="0" fontId="3" fillId="0" borderId="9" xfId="1" applyFont="1" applyFill="1" applyBorder="1"/>
    <xf numFmtId="0" fontId="3" fillId="0" borderId="9" xfId="1" applyFont="1" applyFill="1" applyBorder="1" applyAlignment="1">
      <alignment horizontal="center"/>
    </xf>
    <xf numFmtId="2" fontId="9" fillId="0" borderId="5" xfId="1" applyNumberFormat="1" applyFont="1" applyFill="1" applyBorder="1" applyAlignment="1">
      <alignment horizontal="center"/>
    </xf>
    <xf numFmtId="1" fontId="9" fillId="0" borderId="8" xfId="1" applyNumberFormat="1" applyFont="1" applyFill="1" applyBorder="1" applyAlignment="1">
      <alignment horizontal="center"/>
    </xf>
    <xf numFmtId="2" fontId="9" fillId="0" borderId="8" xfId="1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3" xfId="0" applyFont="1" applyBorder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8" xfId="0" applyFont="1" applyBorder="1"/>
    <xf numFmtId="0" fontId="0" fillId="2" borderId="5" xfId="0" applyFont="1" applyFill="1" applyBorder="1" applyAlignment="1">
      <alignment horizontal="center"/>
    </xf>
    <xf numFmtId="9" fontId="0" fillId="2" borderId="5" xfId="2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  <xf numFmtId="2" fontId="0" fillId="0" borderId="18" xfId="0" applyNumberFormat="1" applyFont="1" applyFill="1" applyBorder="1" applyAlignment="1" applyProtection="1">
      <alignment horizontal="center"/>
      <protection locked="0"/>
    </xf>
    <xf numFmtId="0" fontId="12" fillId="0" borderId="0" xfId="0" applyFont="1"/>
    <xf numFmtId="0" fontId="5" fillId="0" borderId="0" xfId="0" applyFont="1"/>
    <xf numFmtId="0" fontId="3" fillId="2" borderId="20" xfId="0" applyFont="1" applyFill="1" applyBorder="1"/>
    <xf numFmtId="0" fontId="3" fillId="2" borderId="11" xfId="0" applyFont="1" applyFill="1" applyBorder="1" applyAlignment="1">
      <alignment vertical="top"/>
    </xf>
    <xf numFmtId="0" fontId="0" fillId="5" borderId="12" xfId="0" applyFont="1" applyFill="1" applyBorder="1"/>
    <xf numFmtId="0" fontId="0" fillId="5" borderId="7" xfId="0" applyFont="1" applyFill="1" applyBorder="1"/>
    <xf numFmtId="0" fontId="0" fillId="0" borderId="0" xfId="0" applyFont="1" applyBorder="1" applyAlignment="1" applyProtection="1"/>
    <xf numFmtId="14" fontId="0" fillId="0" borderId="5" xfId="0" applyNumberFormat="1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3" fillId="2" borderId="3" xfId="0" applyFont="1" applyFill="1" applyBorder="1" applyProtection="1"/>
    <xf numFmtId="0" fontId="12" fillId="0" borderId="0" xfId="0" applyFont="1" applyBorder="1" applyAlignment="1" applyProtection="1"/>
    <xf numFmtId="0" fontId="0" fillId="0" borderId="11" xfId="0" applyFont="1" applyBorder="1" applyAlignment="1" applyProtection="1"/>
    <xf numFmtId="0" fontId="0" fillId="0" borderId="11" xfId="1" applyFont="1" applyBorder="1" applyAlignment="1" applyProtection="1">
      <alignment horizontal="right"/>
    </xf>
    <xf numFmtId="0" fontId="0" fillId="0" borderId="5" xfId="0" applyFont="1" applyBorder="1" applyAlignment="1" applyProtection="1"/>
    <xf numFmtId="0" fontId="0" fillId="0" borderId="0" xfId="1" applyFont="1" applyBorder="1" applyAlignment="1" applyProtection="1">
      <alignment horizontal="right"/>
    </xf>
    <xf numFmtId="0" fontId="0" fillId="0" borderId="6" xfId="0" applyFont="1" applyBorder="1" applyAlignment="1" applyProtection="1"/>
    <xf numFmtId="0" fontId="0" fillId="0" borderId="2" xfId="0" applyFont="1" applyBorder="1" applyAlignment="1" applyProtection="1"/>
    <xf numFmtId="2" fontId="0" fillId="0" borderId="2" xfId="0" applyNumberFormat="1" applyFont="1" applyBorder="1" applyAlignment="1" applyProtection="1">
      <alignment horizontal="center"/>
    </xf>
    <xf numFmtId="22" fontId="0" fillId="6" borderId="0" xfId="0" applyNumberFormat="1" applyFont="1" applyFill="1" applyBorder="1" applyAlignment="1">
      <alignment horizontal="left" vertical="center"/>
    </xf>
    <xf numFmtId="0" fontId="0" fillId="6" borderId="0" xfId="0" applyFont="1" applyFill="1" applyBorder="1" applyAlignment="1">
      <alignment vertical="center"/>
    </xf>
    <xf numFmtId="0" fontId="0" fillId="6" borderId="21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/>
    </xf>
    <xf numFmtId="2" fontId="0" fillId="6" borderId="21" xfId="0" applyNumberFormat="1" applyFont="1" applyFill="1" applyBorder="1" applyAlignment="1">
      <alignment horizontal="left" vertical="center" wrapText="1"/>
    </xf>
    <xf numFmtId="22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3" fillId="2" borderId="2" xfId="0" applyFont="1" applyFill="1" applyBorder="1" applyAlignment="1">
      <alignment wrapText="1"/>
    </xf>
    <xf numFmtId="0" fontId="3" fillId="0" borderId="0" xfId="0" applyFont="1" applyAlignment="1">
      <alignment wrapText="1"/>
    </xf>
    <xf numFmtId="22" fontId="2" fillId="6" borderId="21" xfId="1" applyNumberFormat="1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0" borderId="0" xfId="0" applyFont="1" applyBorder="1" applyAlignment="1"/>
    <xf numFmtId="165" fontId="18" fillId="0" borderId="18" xfId="1" applyNumberFormat="1" applyFont="1" applyFill="1" applyBorder="1" applyAlignment="1">
      <alignment horizontal="center"/>
    </xf>
    <xf numFmtId="0" fontId="12" fillId="0" borderId="0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0" fillId="0" borderId="0" xfId="1" applyFont="1" applyBorder="1" applyAlignment="1" applyProtection="1">
      <alignment horizontal="right"/>
    </xf>
    <xf numFmtId="0" fontId="12" fillId="0" borderId="0" xfId="0" applyFont="1" applyBorder="1" applyAlignment="1">
      <alignment horizontal="center" wrapText="1"/>
    </xf>
    <xf numFmtId="0" fontId="0" fillId="0" borderId="18" xfId="0" applyNumberFormat="1" applyFont="1" applyFill="1" applyBorder="1" applyAlignment="1" applyProtection="1">
      <alignment horizontal="center"/>
      <protection locked="0"/>
    </xf>
    <xf numFmtId="0" fontId="0" fillId="0" borderId="18" xfId="0" applyNumberFormat="1" applyFont="1" applyBorder="1" applyAlignment="1" applyProtection="1">
      <alignment horizontal="center"/>
      <protection locked="0"/>
    </xf>
    <xf numFmtId="0" fontId="0" fillId="0" borderId="0" xfId="1" applyFont="1" applyBorder="1" applyAlignment="1" applyProtection="1">
      <alignment horizontal="right"/>
    </xf>
    <xf numFmtId="0" fontId="3" fillId="0" borderId="0" xfId="0" applyFont="1" applyAlignment="1">
      <alignment horizontal="right"/>
    </xf>
    <xf numFmtId="2" fontId="0" fillId="0" borderId="18" xfId="0" applyNumberFormat="1" applyFont="1" applyBorder="1" applyAlignment="1" applyProtection="1">
      <alignment horizontal="center"/>
      <protection locked="0"/>
    </xf>
    <xf numFmtId="1" fontId="0" fillId="0" borderId="18" xfId="0" applyNumberFormat="1" applyFont="1" applyBorder="1" applyAlignment="1" applyProtection="1">
      <alignment horizontal="center"/>
      <protection locked="0"/>
    </xf>
    <xf numFmtId="2" fontId="0" fillId="0" borderId="18" xfId="0" applyNumberFormat="1" applyFont="1" applyBorder="1" applyAlignment="1">
      <alignment horizontal="center"/>
    </xf>
    <xf numFmtId="1" fontId="0" fillId="0" borderId="18" xfId="0" applyNumberFormat="1" applyFont="1" applyBorder="1" applyAlignment="1">
      <alignment horizontal="center"/>
    </xf>
    <xf numFmtId="0" fontId="0" fillId="0" borderId="0" xfId="1" applyFont="1" applyBorder="1" applyAlignment="1" applyProtection="1"/>
    <xf numFmtId="0" fontId="0" fillId="0" borderId="0" xfId="0" applyFont="1" applyBorder="1" applyAlignment="1" applyProtection="1">
      <alignment horizontal="center"/>
    </xf>
    <xf numFmtId="2" fontId="0" fillId="0" borderId="0" xfId="0" applyNumberFormat="1" applyFont="1" applyBorder="1" applyAlignment="1" applyProtection="1">
      <alignment horizontal="center"/>
    </xf>
    <xf numFmtId="0" fontId="3" fillId="2" borderId="20" xfId="1" applyFont="1" applyFill="1" applyBorder="1"/>
    <xf numFmtId="0" fontId="8" fillId="2" borderId="0" xfId="0" quotePrefix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" fontId="9" fillId="0" borderId="18" xfId="1" applyNumberFormat="1" applyFont="1" applyFill="1" applyBorder="1" applyAlignment="1">
      <alignment horizontal="center"/>
    </xf>
    <xf numFmtId="0" fontId="3" fillId="0" borderId="5" xfId="1" applyFont="1" applyBorder="1"/>
    <xf numFmtId="0" fontId="12" fillId="0" borderId="11" xfId="1" applyFont="1" applyFill="1" applyBorder="1" applyAlignment="1">
      <alignment horizontal="center"/>
    </xf>
    <xf numFmtId="0" fontId="3" fillId="0" borderId="19" xfId="1" applyFont="1" applyBorder="1"/>
    <xf numFmtId="0" fontId="3" fillId="0" borderId="5" xfId="1" applyFont="1" applyFill="1" applyBorder="1" applyAlignment="1">
      <alignment horizontal="center"/>
    </xf>
    <xf numFmtId="0" fontId="12" fillId="6" borderId="23" xfId="1" applyFont="1" applyFill="1" applyBorder="1" applyAlignment="1">
      <alignment horizontal="center" wrapText="1"/>
    </xf>
    <xf numFmtId="0" fontId="12" fillId="0" borderId="6" xfId="1" applyFont="1" applyFill="1" applyBorder="1" applyAlignment="1">
      <alignment horizontal="center"/>
    </xf>
    <xf numFmtId="0" fontId="12" fillId="6" borderId="17" xfId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5" borderId="5" xfId="0" applyFont="1" applyFill="1" applyBorder="1"/>
    <xf numFmtId="0" fontId="0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4" xfId="0" applyFont="1" applyFill="1" applyBorder="1" applyAlignment="1">
      <alignment horizontal="center" wrapText="1"/>
    </xf>
    <xf numFmtId="0" fontId="0" fillId="5" borderId="5" xfId="0" applyFont="1" applyFill="1" applyBorder="1" applyAlignment="1">
      <alignment horizontal="center"/>
    </xf>
    <xf numFmtId="0" fontId="12" fillId="0" borderId="11" xfId="0" applyFont="1" applyBorder="1" applyAlignment="1">
      <alignment horizontal="center" wrapText="1"/>
    </xf>
    <xf numFmtId="0" fontId="0" fillId="2" borderId="18" xfId="0" quotePrefix="1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9" fontId="0" fillId="2" borderId="18" xfId="2" applyFont="1" applyFill="1" applyBorder="1" applyAlignment="1">
      <alignment horizontal="center"/>
    </xf>
    <xf numFmtId="0" fontId="0" fillId="5" borderId="24" xfId="0" applyFont="1" applyFill="1" applyBorder="1"/>
    <xf numFmtId="0" fontId="3" fillId="0" borderId="0" xfId="1" applyFont="1" applyBorder="1" applyProtection="1">
      <protection locked="0"/>
    </xf>
    <xf numFmtId="0" fontId="3" fillId="0" borderId="0" xfId="1" applyFont="1" applyBorder="1" applyAlignment="1" applyProtection="1">
      <alignment vertical="top"/>
      <protection locked="0"/>
    </xf>
    <xf numFmtId="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4" fillId="0" borderId="20" xfId="0" applyFont="1" applyBorder="1" applyAlignment="1">
      <alignment horizontal="center"/>
    </xf>
    <xf numFmtId="0" fontId="3" fillId="2" borderId="1" xfId="3" applyFont="1" applyFill="1" applyBorder="1"/>
    <xf numFmtId="0" fontId="3" fillId="2" borderId="2" xfId="3" applyFont="1" applyFill="1" applyBorder="1"/>
    <xf numFmtId="0" fontId="3" fillId="2" borderId="3" xfId="3" applyFont="1" applyFill="1" applyBorder="1"/>
    <xf numFmtId="0" fontId="3" fillId="0" borderId="0" xfId="3" applyFont="1"/>
    <xf numFmtId="0" fontId="3" fillId="2" borderId="4" xfId="3" applyFont="1" applyFill="1" applyBorder="1"/>
    <xf numFmtId="0" fontId="3" fillId="2" borderId="4" xfId="3" applyFont="1" applyFill="1" applyBorder="1" applyAlignment="1">
      <alignment vertical="top"/>
    </xf>
    <xf numFmtId="0" fontId="3" fillId="0" borderId="0" xfId="3" applyFont="1" applyAlignment="1">
      <alignment vertical="top"/>
    </xf>
    <xf numFmtId="0" fontId="3" fillId="0" borderId="0" xfId="3" applyFont="1" applyFill="1" applyAlignment="1"/>
    <xf numFmtId="0" fontId="3" fillId="0" borderId="0" xfId="3" applyFont="1" applyFill="1" applyAlignment="1">
      <alignment horizontal="center"/>
    </xf>
    <xf numFmtId="0" fontId="11" fillId="0" borderId="0" xfId="3" applyFont="1" applyFill="1" applyBorder="1" applyAlignment="1">
      <alignment horizontal="center"/>
    </xf>
    <xf numFmtId="0" fontId="14" fillId="0" borderId="0" xfId="3" applyFont="1" applyFill="1" applyBorder="1" applyAlignment="1">
      <alignment horizontal="center"/>
    </xf>
    <xf numFmtId="0" fontId="0" fillId="0" borderId="0" xfId="3" applyFont="1" applyFill="1" applyAlignment="1">
      <alignment horizontal="right" wrapText="1"/>
    </xf>
    <xf numFmtId="14" fontId="2" fillId="0" borderId="5" xfId="3" applyNumberFormat="1" applyFont="1" applyFill="1" applyBorder="1" applyAlignment="1" applyProtection="1">
      <alignment horizontal="left"/>
      <protection locked="0"/>
    </xf>
    <xf numFmtId="0" fontId="6" fillId="0" borderId="0" xfId="3" applyFont="1" applyFill="1" applyAlignment="1">
      <alignment horizontal="center"/>
    </xf>
    <xf numFmtId="0" fontId="2" fillId="0" borderId="0" xfId="3" applyFont="1" applyFill="1" applyAlignment="1">
      <alignment horizontal="right"/>
    </xf>
    <xf numFmtId="0" fontId="3" fillId="0" borderId="0" xfId="3" applyFont="1" applyFill="1" applyBorder="1" applyAlignment="1"/>
    <xf numFmtId="0" fontId="0" fillId="0" borderId="0" xfId="3" applyFont="1" applyFill="1" applyAlignment="1">
      <alignment horizontal="right"/>
    </xf>
    <xf numFmtId="0" fontId="3" fillId="0" borderId="0" xfId="3" applyFont="1" applyFill="1" applyAlignment="1">
      <alignment horizontal="left"/>
    </xf>
    <xf numFmtId="0" fontId="2" fillId="0" borderId="0" xfId="3" applyFont="1" applyFill="1" applyBorder="1" applyAlignment="1">
      <alignment horizontal="right"/>
    </xf>
    <xf numFmtId="0" fontId="3" fillId="0" borderId="6" xfId="3" applyFont="1" applyFill="1" applyBorder="1" applyAlignment="1"/>
    <xf numFmtId="0" fontId="3" fillId="2" borderId="6" xfId="3" applyFont="1" applyFill="1" applyBorder="1" applyAlignment="1">
      <alignment vertical="top"/>
    </xf>
    <xf numFmtId="0" fontId="3" fillId="0" borderId="14" xfId="3" applyFont="1" applyFill="1" applyBorder="1" applyAlignment="1"/>
    <xf numFmtId="0" fontId="3" fillId="0" borderId="15" xfId="3" applyFont="1" applyFill="1" applyBorder="1" applyAlignment="1"/>
    <xf numFmtId="0" fontId="3" fillId="0" borderId="16" xfId="3" applyFont="1" applyFill="1" applyBorder="1" applyAlignment="1"/>
    <xf numFmtId="0" fontId="2" fillId="2" borderId="4" xfId="3" applyFont="1" applyFill="1" applyBorder="1"/>
    <xf numFmtId="0" fontId="12" fillId="0" borderId="4" xfId="3" applyFont="1" applyFill="1" applyBorder="1" applyAlignment="1">
      <alignment horizontal="center"/>
    </xf>
    <xf numFmtId="0" fontId="12" fillId="0" borderId="4" xfId="3" applyFont="1" applyFill="1" applyBorder="1" applyAlignment="1">
      <alignment horizontal="center" wrapText="1"/>
    </xf>
    <xf numFmtId="0" fontId="12" fillId="0" borderId="0" xfId="3" applyFont="1" applyFill="1" applyAlignment="1">
      <alignment horizontal="center" wrapText="1"/>
    </xf>
    <xf numFmtId="0" fontId="12" fillId="0" borderId="1" xfId="3" applyFont="1" applyFill="1" applyBorder="1" applyAlignment="1">
      <alignment horizontal="center"/>
    </xf>
    <xf numFmtId="0" fontId="12" fillId="0" borderId="17" xfId="3" applyFont="1" applyFill="1" applyBorder="1" applyAlignment="1">
      <alignment horizontal="center"/>
    </xf>
    <xf numFmtId="0" fontId="2" fillId="2" borderId="6" xfId="3" applyFont="1" applyFill="1" applyBorder="1"/>
    <xf numFmtId="0" fontId="2" fillId="0" borderId="0" xfId="3" applyFont="1"/>
    <xf numFmtId="0" fontId="3" fillId="0" borderId="8" xfId="3" applyFont="1" applyFill="1" applyBorder="1" applyAlignment="1">
      <alignment horizontal="center"/>
    </xf>
    <xf numFmtId="0" fontId="7" fillId="0" borderId="9" xfId="3" applyFont="1" applyFill="1" applyBorder="1" applyAlignment="1">
      <alignment horizontal="center"/>
    </xf>
    <xf numFmtId="0" fontId="3" fillId="0" borderId="10" xfId="3" applyFont="1" applyFill="1" applyBorder="1" applyAlignment="1">
      <alignment horizontal="center"/>
    </xf>
    <xf numFmtId="0" fontId="7" fillId="0" borderId="10" xfId="3" applyFont="1" applyFill="1" applyBorder="1" applyAlignment="1">
      <alignment horizontal="center"/>
    </xf>
    <xf numFmtId="0" fontId="3" fillId="0" borderId="9" xfId="3" applyFont="1" applyFill="1" applyBorder="1"/>
    <xf numFmtId="0" fontId="3" fillId="0" borderId="9" xfId="3" applyFont="1" applyFill="1" applyBorder="1" applyAlignment="1">
      <alignment horizontal="center"/>
    </xf>
    <xf numFmtId="0" fontId="3" fillId="0" borderId="5" xfId="3" applyFont="1" applyFill="1" applyBorder="1" applyAlignment="1">
      <alignment horizontal="center"/>
    </xf>
    <xf numFmtId="0" fontId="3" fillId="0" borderId="5" xfId="3" applyFont="1" applyFill="1" applyBorder="1"/>
    <xf numFmtId="0" fontId="3" fillId="0" borderId="8" xfId="3" applyFont="1" applyFill="1" applyBorder="1"/>
    <xf numFmtId="0" fontId="3" fillId="2" borderId="6" xfId="3" applyFont="1" applyFill="1" applyBorder="1"/>
    <xf numFmtId="0" fontId="8" fillId="2" borderId="11" xfId="3" applyFont="1" applyFill="1" applyBorder="1" applyAlignment="1">
      <alignment horizontal="center"/>
    </xf>
    <xf numFmtId="0" fontId="8" fillId="0" borderId="5" xfId="3" applyFont="1" applyFill="1" applyBorder="1" applyAlignment="1">
      <alignment horizontal="center"/>
    </xf>
    <xf numFmtId="0" fontId="8" fillId="0" borderId="2" xfId="3" quotePrefix="1" applyNumberFormat="1" applyFont="1" applyFill="1" applyBorder="1" applyAlignment="1">
      <alignment horizontal="center"/>
    </xf>
    <xf numFmtId="9" fontId="8" fillId="0" borderId="5" xfId="3" quotePrefix="1" applyNumberFormat="1" applyFont="1" applyFill="1" applyBorder="1" applyAlignment="1">
      <alignment horizontal="center"/>
    </xf>
    <xf numFmtId="0" fontId="8" fillId="0" borderId="5" xfId="3" quotePrefix="1" applyFont="1" applyFill="1" applyBorder="1" applyAlignment="1">
      <alignment horizontal="center"/>
    </xf>
    <xf numFmtId="0" fontId="8" fillId="0" borderId="0" xfId="3" applyFont="1" applyFill="1" applyBorder="1" applyAlignment="1">
      <alignment horizontal="center"/>
    </xf>
    <xf numFmtId="0" fontId="8" fillId="0" borderId="20" xfId="3" applyFont="1" applyFill="1" applyBorder="1" applyAlignment="1">
      <alignment horizontal="center"/>
    </xf>
    <xf numFmtId="0" fontId="8" fillId="2" borderId="6" xfId="3" applyFont="1" applyFill="1" applyBorder="1" applyAlignment="1">
      <alignment horizontal="center"/>
    </xf>
    <xf numFmtId="0" fontId="8" fillId="0" borderId="0" xfId="3" applyFont="1" applyAlignment="1">
      <alignment horizontal="center"/>
    </xf>
    <xf numFmtId="2" fontId="9" fillId="0" borderId="5" xfId="3" applyNumberFormat="1" applyFont="1" applyFill="1" applyBorder="1" applyAlignment="1">
      <alignment horizontal="center"/>
    </xf>
    <xf numFmtId="165" fontId="18" fillId="0" borderId="18" xfId="3" applyNumberFormat="1" applyFont="1" applyFill="1" applyBorder="1" applyAlignment="1">
      <alignment horizontal="center" wrapText="1"/>
    </xf>
    <xf numFmtId="1" fontId="9" fillId="0" borderId="8" xfId="3" applyNumberFormat="1" applyFont="1" applyFill="1" applyBorder="1" applyAlignment="1">
      <alignment horizontal="center"/>
    </xf>
    <xf numFmtId="2" fontId="9" fillId="0" borderId="8" xfId="3" applyNumberFormat="1" applyFont="1" applyFill="1" applyBorder="1" applyAlignment="1">
      <alignment horizontal="center"/>
    </xf>
    <xf numFmtId="1" fontId="9" fillId="0" borderId="5" xfId="3" applyNumberFormat="1" applyFont="1" applyFill="1" applyBorder="1" applyAlignment="1">
      <alignment horizontal="center"/>
    </xf>
    <xf numFmtId="0" fontId="3" fillId="0" borderId="0" xfId="3" applyFont="1" applyBorder="1"/>
    <xf numFmtId="2" fontId="9" fillId="0" borderId="5" xfId="3" applyNumberFormat="1" applyFont="1" applyBorder="1" applyAlignment="1">
      <alignment horizontal="center"/>
    </xf>
    <xf numFmtId="1" fontId="9" fillId="0" borderId="8" xfId="3" applyNumberFormat="1" applyFont="1" applyBorder="1" applyAlignment="1">
      <alignment horizontal="center"/>
    </xf>
    <xf numFmtId="2" fontId="9" fillId="0" borderId="8" xfId="3" applyNumberFormat="1" applyFont="1" applyBorder="1" applyAlignment="1">
      <alignment horizontal="center"/>
    </xf>
    <xf numFmtId="1" fontId="9" fillId="0" borderId="5" xfId="3" applyNumberFormat="1" applyFont="1" applyBorder="1" applyAlignment="1">
      <alignment horizontal="center"/>
    </xf>
    <xf numFmtId="0" fontId="3" fillId="2" borderId="10" xfId="3" applyFont="1" applyFill="1" applyBorder="1"/>
    <xf numFmtId="0" fontId="3" fillId="2" borderId="5" xfId="3" applyFont="1" applyFill="1" applyBorder="1"/>
    <xf numFmtId="0" fontId="3" fillId="2" borderId="2" xfId="3" applyFont="1" applyFill="1" applyBorder="1" applyAlignment="1">
      <alignment horizontal="center"/>
    </xf>
    <xf numFmtId="0" fontId="3" fillId="2" borderId="8" xfId="3" applyFont="1" applyFill="1" applyBorder="1"/>
    <xf numFmtId="0" fontId="16" fillId="0" borderId="0" xfId="3" applyFont="1"/>
    <xf numFmtId="166" fontId="18" fillId="0" borderId="18" xfId="3" applyNumberFormat="1" applyFont="1" applyFill="1" applyBorder="1" applyAlignment="1">
      <alignment horizontal="center" wrapText="1"/>
    </xf>
    <xf numFmtId="0" fontId="0" fillId="0" borderId="11" xfId="0" applyFont="1" applyBorder="1" applyAlignment="1"/>
    <xf numFmtId="0" fontId="0" fillId="0" borderId="0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2" fontId="21" fillId="6" borderId="25" xfId="0" applyNumberFormat="1" applyFont="1" applyFill="1" applyBorder="1" applyAlignment="1" applyProtection="1">
      <alignment horizontal="left" vertical="center" wrapText="1"/>
      <protection locked="0"/>
    </xf>
    <xf numFmtId="2" fontId="0" fillId="0" borderId="17" xfId="0" applyNumberFormat="1" applyFont="1" applyBorder="1" applyAlignment="1">
      <alignment horizontal="center"/>
    </xf>
    <xf numFmtId="1" fontId="0" fillId="0" borderId="17" xfId="0" applyNumberFormat="1" applyFont="1" applyBorder="1" applyAlignment="1">
      <alignment horizontal="center"/>
    </xf>
    <xf numFmtId="0" fontId="0" fillId="0" borderId="17" xfId="0" applyNumberFormat="1" applyFont="1" applyBorder="1" applyAlignment="1" applyProtection="1">
      <alignment horizontal="center"/>
      <protection locked="0"/>
    </xf>
    <xf numFmtId="1" fontId="0" fillId="0" borderId="17" xfId="0" applyNumberFormat="1" applyFont="1" applyBorder="1" applyAlignment="1" applyProtection="1">
      <alignment horizontal="center"/>
      <protection locked="0"/>
    </xf>
    <xf numFmtId="0" fontId="21" fillId="6" borderId="26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2" xfId="0" applyNumberFormat="1" applyFont="1" applyFill="1" applyBorder="1" applyAlignment="1" applyProtection="1">
      <alignment horizontal="center"/>
      <protection locked="0"/>
    </xf>
    <xf numFmtId="0" fontId="0" fillId="0" borderId="1" xfId="0" applyNumberFormat="1" applyFont="1" applyFill="1" applyBorder="1" applyAlignment="1" applyProtection="1">
      <alignment horizontal="center"/>
      <protection locked="0"/>
    </xf>
    <xf numFmtId="0" fontId="3" fillId="0" borderId="18" xfId="0" applyFont="1" applyBorder="1"/>
    <xf numFmtId="0" fontId="3" fillId="0" borderId="0" xfId="0" applyFont="1" applyBorder="1" applyAlignment="1">
      <alignment wrapText="1"/>
    </xf>
    <xf numFmtId="0" fontId="2" fillId="0" borderId="0" xfId="3" applyFont="1" applyAlignment="1">
      <alignment horizontal="right"/>
    </xf>
    <xf numFmtId="0" fontId="2" fillId="0" borderId="0" xfId="3" applyFont="1" applyBorder="1" applyAlignment="1">
      <alignment horizontal="right"/>
    </xf>
    <xf numFmtId="0" fontId="3" fillId="0" borderId="11" xfId="0" applyFont="1" applyBorder="1" applyAlignment="1"/>
    <xf numFmtId="0" fontId="12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center" wrapText="1"/>
    </xf>
    <xf numFmtId="0" fontId="3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 wrapText="1"/>
    </xf>
    <xf numFmtId="0" fontId="6" fillId="0" borderId="18" xfId="0" applyFont="1" applyBorder="1" applyAlignment="1">
      <alignment horizontal="center"/>
    </xf>
    <xf numFmtId="2" fontId="2" fillId="0" borderId="2" xfId="0" applyNumberFormat="1" applyFont="1" applyBorder="1" applyAlignment="1">
      <alignment horizontal="left"/>
    </xf>
    <xf numFmtId="2" fontId="2" fillId="0" borderId="5" xfId="0" applyNumberFormat="1" applyFont="1" applyBorder="1" applyAlignment="1">
      <alignment horizontal="left"/>
    </xf>
    <xf numFmtId="14" fontId="0" fillId="6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3" applyFont="1" applyAlignment="1">
      <alignment horizontal="right"/>
    </xf>
    <xf numFmtId="0" fontId="0" fillId="0" borderId="18" xfId="0" applyFont="1" applyBorder="1" applyAlignment="1" applyProtection="1">
      <alignment wrapText="1"/>
      <protection locked="0"/>
    </xf>
    <xf numFmtId="0" fontId="0" fillId="6" borderId="18" xfId="0" applyFont="1" applyFill="1" applyBorder="1" applyAlignment="1" applyProtection="1">
      <alignment wrapText="1"/>
      <protection locked="0"/>
    </xf>
    <xf numFmtId="1" fontId="0" fillId="0" borderId="8" xfId="0" applyNumberFormat="1" applyFont="1" applyBorder="1" applyAlignment="1" applyProtection="1">
      <protection locked="0"/>
    </xf>
    <xf numFmtId="1" fontId="0" fillId="6" borderId="21" xfId="0" applyNumberFormat="1" applyFont="1" applyFill="1" applyBorder="1" applyAlignment="1" applyProtection="1">
      <alignment wrapText="1"/>
      <protection locked="0"/>
    </xf>
    <xf numFmtId="164" fontId="0" fillId="0" borderId="8" xfId="0" applyNumberFormat="1" applyFont="1" applyBorder="1" applyAlignment="1"/>
    <xf numFmtId="2" fontId="0" fillId="6" borderId="21" xfId="0" applyNumberFormat="1" applyFont="1" applyFill="1" applyBorder="1" applyAlignment="1" applyProtection="1">
      <alignment wrapText="1"/>
      <protection locked="0"/>
    </xf>
    <xf numFmtId="2" fontId="0" fillId="0" borderId="8" xfId="0" applyNumberFormat="1" applyFont="1" applyBorder="1" applyAlignment="1" applyProtection="1">
      <protection locked="0"/>
    </xf>
    <xf numFmtId="0" fontId="11" fillId="0" borderId="20" xfId="3" applyFont="1" applyFill="1" applyBorder="1" applyAlignment="1" applyProtection="1">
      <alignment wrapText="1"/>
      <protection locked="0"/>
    </xf>
    <xf numFmtId="0" fontId="11" fillId="0" borderId="0" xfId="3" applyFont="1" applyFill="1" applyBorder="1" applyAlignment="1" applyProtection="1">
      <alignment wrapText="1"/>
      <protection locked="0"/>
    </xf>
    <xf numFmtId="0" fontId="2" fillId="0" borderId="0" xfId="3" applyFont="1" applyFill="1" applyAlignment="1">
      <alignment horizontal="center"/>
    </xf>
    <xf numFmtId="2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1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19" xfId="0" applyFont="1" applyFill="1" applyBorder="1" applyAlignment="1">
      <alignment horizontal="left" vertical="center" wrapText="1"/>
    </xf>
    <xf numFmtId="0" fontId="21" fillId="6" borderId="27" xfId="0" applyFont="1" applyFill="1" applyBorder="1" applyAlignment="1">
      <alignment horizontal="left" vertical="center" wrapText="1"/>
    </xf>
    <xf numFmtId="164" fontId="0" fillId="0" borderId="8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14" fontId="2" fillId="0" borderId="5" xfId="3" applyNumberFormat="1" applyFont="1" applyFill="1" applyBorder="1" applyAlignment="1" applyProtection="1">
      <alignment horizontal="center"/>
      <protection locked="0"/>
    </xf>
    <xf numFmtId="0" fontId="12" fillId="0" borderId="17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0" fillId="0" borderId="8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20" xfId="0" applyFont="1" applyBorder="1" applyAlignment="1">
      <alignment horizontal="center"/>
    </xf>
    <xf numFmtId="0" fontId="12" fillId="0" borderId="5" xfId="0" applyFont="1" applyBorder="1" applyAlignment="1" applyProtection="1">
      <alignment horizontal="center"/>
    </xf>
    <xf numFmtId="0" fontId="12" fillId="0" borderId="17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1" fontId="21" fillId="6" borderId="25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/>
    <xf numFmtId="1" fontId="0" fillId="0" borderId="18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>
      <alignment horizontal="center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2" fontId="21" fillId="6" borderId="21" xfId="0" applyNumberFormat="1" applyFont="1" applyFill="1" applyBorder="1" applyAlignment="1">
      <alignment horizontal="left" vertical="center" wrapText="1"/>
    </xf>
    <xf numFmtId="2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21" fillId="6" borderId="21" xfId="0" applyNumberFormat="1" applyFont="1" applyFill="1" applyBorder="1" applyAlignment="1">
      <alignment horizontal="left" vertical="center" wrapText="1"/>
    </xf>
    <xf numFmtId="0" fontId="21" fillId="6" borderId="21" xfId="0" applyFont="1" applyFill="1" applyBorder="1" applyAlignment="1">
      <alignment horizontal="left" vertical="center" wrapText="1"/>
    </xf>
    <xf numFmtId="0" fontId="21" fillId="6" borderId="21" xfId="0" applyFont="1" applyFill="1" applyBorder="1" applyAlignment="1" applyProtection="1">
      <alignment horizontal="left" vertical="center" wrapText="1"/>
      <protection locked="0"/>
    </xf>
    <xf numFmtId="0" fontId="11" fillId="0" borderId="1" xfId="3" applyFont="1" applyFill="1" applyBorder="1" applyAlignment="1">
      <alignment horizontal="right"/>
    </xf>
    <xf numFmtId="0" fontId="11" fillId="0" borderId="11" xfId="3" applyFont="1" applyFill="1" applyBorder="1" applyAlignment="1">
      <alignment horizontal="right"/>
    </xf>
    <xf numFmtId="0" fontId="4" fillId="0" borderId="2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14" fillId="0" borderId="20" xfId="3" applyFont="1" applyFill="1" applyBorder="1" applyAlignment="1">
      <alignment horizontal="center"/>
    </xf>
    <xf numFmtId="0" fontId="11" fillId="0" borderId="20" xfId="3" applyFont="1" applyFill="1" applyBorder="1" applyAlignment="1">
      <alignment horizontal="right"/>
    </xf>
    <xf numFmtId="0" fontId="11" fillId="0" borderId="0" xfId="3" applyFont="1" applyFill="1" applyBorder="1" applyAlignment="1">
      <alignment horizontal="right"/>
    </xf>
    <xf numFmtId="0" fontId="10" fillId="0" borderId="20" xfId="3" applyFont="1" applyFill="1" applyBorder="1" applyAlignment="1" applyProtection="1">
      <alignment horizontal="center"/>
      <protection locked="0"/>
    </xf>
    <xf numFmtId="0" fontId="10" fillId="0" borderId="3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 applyProtection="1">
      <alignment horizontal="center"/>
      <protection locked="0"/>
    </xf>
    <xf numFmtId="0" fontId="10" fillId="0" borderId="6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>
      <alignment horizontal="center"/>
    </xf>
    <xf numFmtId="0" fontId="18" fillId="0" borderId="0" xfId="3" applyFont="1" applyFill="1" applyAlignment="1">
      <alignment horizontal="right" wrapText="1"/>
    </xf>
    <xf numFmtId="0" fontId="0" fillId="0" borderId="5" xfId="3" applyFont="1" applyFill="1" applyBorder="1" applyAlignment="1" applyProtection="1">
      <alignment horizontal="left"/>
      <protection locked="0"/>
    </xf>
    <xf numFmtId="0" fontId="2" fillId="0" borderId="5" xfId="3" applyFont="1" applyFill="1" applyBorder="1" applyAlignment="1" applyProtection="1">
      <alignment horizontal="left"/>
      <protection locked="0"/>
    </xf>
    <xf numFmtId="0" fontId="0" fillId="0" borderId="2" xfId="3" applyNumberFormat="1" applyFont="1" applyFill="1" applyBorder="1" applyAlignment="1" applyProtection="1">
      <alignment horizontal="left"/>
      <protection locked="0"/>
    </xf>
    <xf numFmtId="0" fontId="2" fillId="0" borderId="2" xfId="3" applyFont="1" applyFill="1" applyBorder="1" applyAlignment="1" applyProtection="1">
      <alignment horizontal="left"/>
      <protection locked="0"/>
    </xf>
    <xf numFmtId="2" fontId="2" fillId="0" borderId="2" xfId="3" applyNumberFormat="1" applyFont="1" applyFill="1" applyBorder="1" applyAlignment="1" applyProtection="1">
      <alignment horizontal="left"/>
      <protection locked="0"/>
    </xf>
    <xf numFmtId="1" fontId="9" fillId="0" borderId="22" xfId="3" applyNumberFormat="1" applyFont="1" applyFill="1" applyBorder="1" applyAlignment="1" applyProtection="1">
      <alignment horizontal="left" wrapText="1"/>
    </xf>
    <xf numFmtId="1" fontId="9" fillId="0" borderId="2" xfId="3" applyNumberFormat="1" applyFont="1" applyFill="1" applyBorder="1" applyAlignment="1" applyProtection="1">
      <alignment horizontal="left" wrapText="1"/>
    </xf>
    <xf numFmtId="1" fontId="9" fillId="0" borderId="19" xfId="3" applyNumberFormat="1" applyFont="1" applyFill="1" applyBorder="1" applyAlignment="1" applyProtection="1">
      <alignment horizontal="left" wrapText="1"/>
    </xf>
    <xf numFmtId="0" fontId="0" fillId="0" borderId="2" xfId="3" applyFont="1" applyFill="1" applyBorder="1" applyAlignment="1" applyProtection="1">
      <alignment horizontal="left"/>
      <protection locked="0"/>
    </xf>
    <xf numFmtId="2" fontId="0" fillId="0" borderId="2" xfId="3" quotePrefix="1" applyNumberFormat="1" applyFont="1" applyFill="1" applyBorder="1" applyAlignment="1" applyProtection="1">
      <alignment horizontal="left"/>
      <protection locked="0"/>
    </xf>
    <xf numFmtId="2" fontId="2" fillId="0" borderId="2" xfId="3" quotePrefix="1" applyNumberFormat="1" applyFont="1" applyFill="1" applyBorder="1" applyAlignment="1" applyProtection="1">
      <alignment horizontal="left"/>
      <protection locked="0"/>
    </xf>
    <xf numFmtId="0" fontId="20" fillId="0" borderId="12" xfId="3" applyFont="1" applyFill="1" applyBorder="1" applyAlignment="1">
      <alignment horizontal="center"/>
    </xf>
    <xf numFmtId="0" fontId="20" fillId="0" borderId="7" xfId="3" applyFont="1" applyFill="1" applyBorder="1" applyAlignment="1">
      <alignment horizontal="center"/>
    </xf>
    <xf numFmtId="0" fontId="20" fillId="0" borderId="13" xfId="3" applyFont="1" applyFill="1" applyBorder="1" applyAlignment="1">
      <alignment horizontal="center"/>
    </xf>
    <xf numFmtId="0" fontId="12" fillId="0" borderId="1" xfId="3" applyFont="1" applyFill="1" applyBorder="1" applyAlignment="1">
      <alignment horizontal="center"/>
    </xf>
    <xf numFmtId="0" fontId="12" fillId="0" borderId="20" xfId="3" applyFont="1" applyFill="1" applyBorder="1" applyAlignment="1">
      <alignment horizontal="center"/>
    </xf>
    <xf numFmtId="0" fontId="12" fillId="0" borderId="3" xfId="3" applyFont="1" applyFill="1" applyBorder="1" applyAlignment="1">
      <alignment horizontal="center"/>
    </xf>
    <xf numFmtId="0" fontId="8" fillId="0" borderId="2" xfId="3" applyFont="1" applyFill="1" applyBorder="1" applyAlignment="1">
      <alignment horizontal="center"/>
    </xf>
    <xf numFmtId="0" fontId="3" fillId="0" borderId="0" xfId="3" applyFont="1" applyAlignment="1">
      <alignment horizontal="right"/>
    </xf>
    <xf numFmtId="0" fontId="3" fillId="3" borderId="2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2" fillId="0" borderId="11" xfId="0" applyFont="1" applyBorder="1" applyAlignment="1" applyProtection="1">
      <alignment horizontal="right"/>
    </xf>
    <xf numFmtId="0" fontId="12" fillId="0" borderId="0" xfId="0" applyFont="1" applyBorder="1" applyAlignment="1" applyProtection="1">
      <alignment horizontal="center"/>
    </xf>
    <xf numFmtId="9" fontId="0" fillId="2" borderId="2" xfId="2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4" fillId="0" borderId="11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right" vertical="center"/>
    </xf>
    <xf numFmtId="0" fontId="12" fillId="0" borderId="17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64" fontId="0" fillId="0" borderId="18" xfId="0" applyNumberFormat="1" applyFont="1" applyBorder="1" applyAlignment="1" applyProtection="1">
      <alignment horizontal="center"/>
      <protection locked="0"/>
    </xf>
    <xf numFmtId="0" fontId="0" fillId="0" borderId="18" xfId="0" applyFont="1" applyBorder="1" applyAlignment="1" applyProtection="1">
      <protection locked="0"/>
    </xf>
    <xf numFmtId="0" fontId="12" fillId="0" borderId="3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12" fillId="0" borderId="1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0" fillId="5" borderId="24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14" fillId="0" borderId="1" xfId="0" applyFont="1" applyFill="1" applyBorder="1" applyAlignment="1" applyProtection="1">
      <alignment horizontal="center"/>
    </xf>
    <xf numFmtId="0" fontId="14" fillId="0" borderId="20" xfId="0" applyFont="1" applyFill="1" applyBorder="1" applyAlignment="1" applyProtection="1">
      <alignment horizontal="center"/>
    </xf>
    <xf numFmtId="0" fontId="12" fillId="0" borderId="5" xfId="0" applyFont="1" applyBorder="1" applyAlignment="1" applyProtection="1">
      <alignment horizontal="center"/>
    </xf>
    <xf numFmtId="0" fontId="2" fillId="0" borderId="2" xfId="0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2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2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10" xfId="0" quotePrefix="1" applyFont="1" applyFill="1" applyBorder="1" applyAlignment="1">
      <alignment horizontal="center"/>
    </xf>
    <xf numFmtId="2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3" applyFont="1" applyFill="1" applyBorder="1" applyAlignment="1" applyProtection="1">
      <alignment horizontal="left" vertical="center" wrapText="1"/>
      <protection locked="0"/>
    </xf>
    <xf numFmtId="0" fontId="21" fillId="6" borderId="5" xfId="3" applyFont="1" applyFill="1" applyBorder="1" applyAlignment="1" applyProtection="1">
      <alignment horizontal="left" vertical="center" wrapText="1"/>
      <protection locked="0"/>
    </xf>
    <xf numFmtId="2" fontId="21" fillId="6" borderId="21" xfId="3" quotePrefix="1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quotePrefix="1" applyNumberFormat="1" applyFont="1" applyFill="1" applyBorder="1" applyAlignment="1" applyProtection="1">
      <alignment horizontal="left" vertical="center" wrapText="1"/>
      <protection locked="0"/>
    </xf>
    <xf numFmtId="0" fontId="20" fillId="0" borderId="22" xfId="1" applyFont="1" applyFill="1" applyBorder="1" applyAlignment="1">
      <alignment horizontal="center"/>
    </xf>
    <xf numFmtId="0" fontId="20" fillId="0" borderId="2" xfId="1" applyFont="1" applyFill="1" applyBorder="1" applyAlignment="1">
      <alignment horizontal="center"/>
    </xf>
    <xf numFmtId="0" fontId="22" fillId="6" borderId="3" xfId="3" applyFont="1" applyFill="1" applyBorder="1" applyAlignment="1" applyProtection="1">
      <alignment horizontal="left" vertical="center" wrapText="1"/>
      <protection locked="0"/>
    </xf>
    <xf numFmtId="0" fontId="22" fillId="6" borderId="0" xfId="3" applyFont="1" applyFill="1" applyBorder="1" applyAlignment="1" applyProtection="1">
      <alignment horizontal="left" vertical="center" wrapText="1"/>
      <protection locked="0"/>
    </xf>
    <xf numFmtId="0" fontId="22" fillId="6" borderId="6" xfId="3" applyFont="1" applyFill="1" applyBorder="1" applyAlignment="1" applyProtection="1">
      <alignment horizontal="left" vertical="center" wrapText="1"/>
      <protection locked="0"/>
    </xf>
    <xf numFmtId="0" fontId="22" fillId="6" borderId="20" xfId="3" applyFont="1" applyFill="1" applyBorder="1" applyAlignment="1" applyProtection="1">
      <alignment horizontal="left" vertical="center" wrapText="1"/>
      <protection locked="0"/>
    </xf>
    <xf numFmtId="0" fontId="22" fillId="6" borderId="5" xfId="3" applyFont="1" applyFill="1" applyBorder="1" applyAlignment="1" applyProtection="1">
      <alignment horizontal="left" vertical="center" wrapText="1"/>
      <protection locked="0"/>
    </xf>
    <xf numFmtId="0" fontId="11" fillId="0" borderId="0" xfId="3" applyFont="1" applyFill="1" applyBorder="1" applyAlignment="1">
      <alignment horizontal="center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4" fontId="21" fillId="6" borderId="28" xfId="3" applyNumberFormat="1" applyFont="1" applyFill="1" applyBorder="1" applyAlignment="1" applyProtection="1">
      <alignment horizontal="left" vertical="center" wrapText="1"/>
      <protection locked="0"/>
    </xf>
  </cellXfs>
  <cellStyles count="4">
    <cellStyle name="Normal" xfId="0" builtinId="0"/>
    <cellStyle name="Normal_Groundwater Profile Log" xfId="1" xr:uid="{00000000-0005-0000-0000-000001000000}"/>
    <cellStyle name="Normal_Groundwater Profile Log 2" xfId="3" xr:uid="{00000000-0005-0000-0000-000002000000}"/>
    <cellStyle name="Percent" xfId="2" builtinId="5"/>
  </cellStyles>
  <dxfs count="25"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IK</c:v>
          </c:tx>
          <c:marker>
            <c:symbol val="none"/>
          </c:marker>
          <c:xVal>
            <c:numRef>
              <c:f>'Processed Ik'!$H$2:$H$2958</c:f>
              <c:numCache>
                <c:formatCode>General</c:formatCode>
                <c:ptCount val="2957"/>
                <c:pt idx="0">
                  <c:v>4.2714000000000008</c:v>
                </c:pt>
                <c:pt idx="1">
                  <c:v>4.2273000000000005</c:v>
                </c:pt>
                <c:pt idx="2">
                  <c:v>4.2687000000000008</c:v>
                </c:pt>
                <c:pt idx="3">
                  <c:v>4.3101000000000003</c:v>
                </c:pt>
                <c:pt idx="4">
                  <c:v>4.3596000000000004</c:v>
                </c:pt>
                <c:pt idx="5">
                  <c:v>4.2633000000000001</c:v>
                </c:pt>
                <c:pt idx="6">
                  <c:v>4.2921000000000005</c:v>
                </c:pt>
                <c:pt idx="7">
                  <c:v>4.3821000000000003</c:v>
                </c:pt>
                <c:pt idx="8">
                  <c:v>4.3020000000000005</c:v>
                </c:pt>
                <c:pt idx="9">
                  <c:v>4.3209</c:v>
                </c:pt>
                <c:pt idx="10">
                  <c:v>4.3145999999999995</c:v>
                </c:pt>
                <c:pt idx="11">
                  <c:v>4.2488999999999999</c:v>
                </c:pt>
                <c:pt idx="12">
                  <c:v>4.1679000000000004</c:v>
                </c:pt>
                <c:pt idx="13">
                  <c:v>3.7835999999999999</c:v>
                </c:pt>
                <c:pt idx="14">
                  <c:v>3.4218000000000002</c:v>
                </c:pt>
                <c:pt idx="15">
                  <c:v>3.0798000000000001</c:v>
                </c:pt>
                <c:pt idx="16">
                  <c:v>2.7279</c:v>
                </c:pt>
                <c:pt idx="17">
                  <c:v>2.1789000000000001</c:v>
                </c:pt>
                <c:pt idx="18">
                  <c:v>1.7433000000000001</c:v>
                </c:pt>
                <c:pt idx="19">
                  <c:v>1.4526000000000001</c:v>
                </c:pt>
                <c:pt idx="20">
                  <c:v>1.2653999999999999</c:v>
                </c:pt>
                <c:pt idx="21">
                  <c:v>1.1727000000000001</c:v>
                </c:pt>
                <c:pt idx="22">
                  <c:v>1.1762999999999999</c:v>
                </c:pt>
                <c:pt idx="23">
                  <c:v>1.2096</c:v>
                </c:pt>
                <c:pt idx="24">
                  <c:v>1.0782</c:v>
                </c:pt>
                <c:pt idx="25">
                  <c:v>0.96660000000000013</c:v>
                </c:pt>
                <c:pt idx="26">
                  <c:v>1.0242</c:v>
                </c:pt>
                <c:pt idx="27">
                  <c:v>0.89370000000000005</c:v>
                </c:pt>
                <c:pt idx="28">
                  <c:v>0.79470000000000007</c:v>
                </c:pt>
                <c:pt idx="29">
                  <c:v>0.73349999999999993</c:v>
                </c:pt>
                <c:pt idx="30">
                  <c:v>0.77400000000000002</c:v>
                </c:pt>
                <c:pt idx="31">
                  <c:v>0.79290000000000005</c:v>
                </c:pt>
                <c:pt idx="32">
                  <c:v>0.75690000000000002</c:v>
                </c:pt>
                <c:pt idx="33">
                  <c:v>0.76049999999999995</c:v>
                </c:pt>
                <c:pt idx="34">
                  <c:v>0.80370000000000008</c:v>
                </c:pt>
                <c:pt idx="35">
                  <c:v>0.91260000000000008</c:v>
                </c:pt>
                <c:pt idx="36">
                  <c:v>0.95129999999999992</c:v>
                </c:pt>
                <c:pt idx="37">
                  <c:v>1.0116000000000001</c:v>
                </c:pt>
                <c:pt idx="38">
                  <c:v>1.0422</c:v>
                </c:pt>
                <c:pt idx="39">
                  <c:v>1.0953000000000002</c:v>
                </c:pt>
                <c:pt idx="40">
                  <c:v>1.1214</c:v>
                </c:pt>
                <c:pt idx="41">
                  <c:v>1.1529</c:v>
                </c:pt>
                <c:pt idx="42">
                  <c:v>1.1349</c:v>
                </c:pt>
                <c:pt idx="43">
                  <c:v>1.0746</c:v>
                </c:pt>
                <c:pt idx="44">
                  <c:v>1.1151000000000002</c:v>
                </c:pt>
                <c:pt idx="45">
                  <c:v>1.1088</c:v>
                </c:pt>
                <c:pt idx="46">
                  <c:v>1.1151000000000002</c:v>
                </c:pt>
                <c:pt idx="47">
                  <c:v>1.1762999999999999</c:v>
                </c:pt>
                <c:pt idx="48">
                  <c:v>1.2375</c:v>
                </c:pt>
                <c:pt idx="49">
                  <c:v>1.2545999999999999</c:v>
                </c:pt>
                <c:pt idx="50">
                  <c:v>1.2978000000000001</c:v>
                </c:pt>
                <c:pt idx="51">
                  <c:v>1.1331</c:v>
                </c:pt>
                <c:pt idx="52">
                  <c:v>1.2114</c:v>
                </c:pt>
                <c:pt idx="53">
                  <c:v>1.3013999999999999</c:v>
                </c:pt>
                <c:pt idx="54">
                  <c:v>1.3140000000000001</c:v>
                </c:pt>
                <c:pt idx="55">
                  <c:v>1.4031</c:v>
                </c:pt>
                <c:pt idx="56">
                  <c:v>1.3833</c:v>
                </c:pt>
                <c:pt idx="57">
                  <c:v>1.3185</c:v>
                </c:pt>
                <c:pt idx="58">
                  <c:v>1.2789000000000001</c:v>
                </c:pt>
                <c:pt idx="59">
                  <c:v>1.377</c:v>
                </c:pt>
                <c:pt idx="60">
                  <c:v>1.4867999999999999</c:v>
                </c:pt>
                <c:pt idx="61">
                  <c:v>1.5822000000000001</c:v>
                </c:pt>
                <c:pt idx="62">
                  <c:v>1.7298</c:v>
                </c:pt>
                <c:pt idx="63">
                  <c:v>2.0106000000000002</c:v>
                </c:pt>
                <c:pt idx="64">
                  <c:v>2.2527000000000004</c:v>
                </c:pt>
                <c:pt idx="65">
                  <c:v>2.3454000000000002</c:v>
                </c:pt>
                <c:pt idx="66">
                  <c:v>2.4300000000000002</c:v>
                </c:pt>
                <c:pt idx="67">
                  <c:v>2.4561000000000002</c:v>
                </c:pt>
                <c:pt idx="68">
                  <c:v>2.5074000000000001</c:v>
                </c:pt>
                <c:pt idx="69">
                  <c:v>2.4218999999999999</c:v>
                </c:pt>
                <c:pt idx="70">
                  <c:v>2.3553000000000002</c:v>
                </c:pt>
                <c:pt idx="71">
                  <c:v>2.3391000000000002</c:v>
                </c:pt>
                <c:pt idx="72">
                  <c:v>2.2662</c:v>
                </c:pt>
                <c:pt idx="73">
                  <c:v>2.1825000000000001</c:v>
                </c:pt>
                <c:pt idx="74">
                  <c:v>2.1078000000000001</c:v>
                </c:pt>
                <c:pt idx="75">
                  <c:v>1.8369</c:v>
                </c:pt>
                <c:pt idx="76">
                  <c:v>1.3401000000000001</c:v>
                </c:pt>
                <c:pt idx="77">
                  <c:v>0.8217000000000001</c:v>
                </c:pt>
                <c:pt idx="78">
                  <c:v>0.5454</c:v>
                </c:pt>
                <c:pt idx="79">
                  <c:v>0.53369999999999995</c:v>
                </c:pt>
                <c:pt idx="80">
                  <c:v>0.70650000000000002</c:v>
                </c:pt>
                <c:pt idx="81">
                  <c:v>1.1294999999999999</c:v>
                </c:pt>
                <c:pt idx="82">
                  <c:v>1.4625000000000001</c:v>
                </c:pt>
                <c:pt idx="83">
                  <c:v>1.6020000000000001</c:v>
                </c:pt>
                <c:pt idx="84">
                  <c:v>1.7027999999999999</c:v>
                </c:pt>
                <c:pt idx="85">
                  <c:v>1.6668000000000001</c:v>
                </c:pt>
                <c:pt idx="86">
                  <c:v>1.6677</c:v>
                </c:pt>
                <c:pt idx="87">
                  <c:v>1.5966</c:v>
                </c:pt>
                <c:pt idx="88">
                  <c:v>1.5111000000000001</c:v>
                </c:pt>
                <c:pt idx="89">
                  <c:v>1.4526000000000001</c:v>
                </c:pt>
                <c:pt idx="90">
                  <c:v>1.4697</c:v>
                </c:pt>
                <c:pt idx="91">
                  <c:v>1.5489000000000002</c:v>
                </c:pt>
                <c:pt idx="92">
                  <c:v>1.6560000000000001</c:v>
                </c:pt>
                <c:pt idx="93">
                  <c:v>1.8341999999999998</c:v>
                </c:pt>
                <c:pt idx="94">
                  <c:v>1.8603000000000003</c:v>
                </c:pt>
                <c:pt idx="95">
                  <c:v>2.097</c:v>
                </c:pt>
                <c:pt idx="96">
                  <c:v>2.1807000000000003</c:v>
                </c:pt>
                <c:pt idx="97">
                  <c:v>2.2491000000000003</c:v>
                </c:pt>
                <c:pt idx="98">
                  <c:v>2.2905000000000002</c:v>
                </c:pt>
                <c:pt idx="99">
                  <c:v>2.3121</c:v>
                </c:pt>
                <c:pt idx="100">
                  <c:v>2.1987000000000001</c:v>
                </c:pt>
                <c:pt idx="101">
                  <c:v>2.3976000000000002</c:v>
                </c:pt>
                <c:pt idx="102">
                  <c:v>2.5047000000000001</c:v>
                </c:pt>
                <c:pt idx="103">
                  <c:v>2.7090000000000001</c:v>
                </c:pt>
                <c:pt idx="104">
                  <c:v>2.7288000000000001</c:v>
                </c:pt>
                <c:pt idx="105">
                  <c:v>2.9898000000000002</c:v>
                </c:pt>
                <c:pt idx="106">
                  <c:v>3.2786999999999997</c:v>
                </c:pt>
                <c:pt idx="107">
                  <c:v>3.5442</c:v>
                </c:pt>
                <c:pt idx="108">
                  <c:v>3.7646999999999999</c:v>
                </c:pt>
                <c:pt idx="109">
                  <c:v>3.7062000000000004</c:v>
                </c:pt>
                <c:pt idx="110">
                  <c:v>3.6558000000000002</c:v>
                </c:pt>
                <c:pt idx="111">
                  <c:v>3.5829</c:v>
                </c:pt>
                <c:pt idx="112">
                  <c:v>3.3578999999999999</c:v>
                </c:pt>
                <c:pt idx="113">
                  <c:v>3.1734</c:v>
                </c:pt>
                <c:pt idx="114">
                  <c:v>2.871</c:v>
                </c:pt>
                <c:pt idx="115">
                  <c:v>2.6262000000000003</c:v>
                </c:pt>
                <c:pt idx="116">
                  <c:v>2.3211000000000004</c:v>
                </c:pt>
                <c:pt idx="117">
                  <c:v>2.0619000000000001</c:v>
                </c:pt>
                <c:pt idx="118">
                  <c:v>1.8225</c:v>
                </c:pt>
                <c:pt idx="119">
                  <c:v>1.665</c:v>
                </c:pt>
                <c:pt idx="120">
                  <c:v>1.5255000000000001</c:v>
                </c:pt>
                <c:pt idx="121">
                  <c:v>1.4687999999999999</c:v>
                </c:pt>
                <c:pt idx="122">
                  <c:v>1.5156000000000001</c:v>
                </c:pt>
                <c:pt idx="123">
                  <c:v>1.5444</c:v>
                </c:pt>
                <c:pt idx="124">
                  <c:v>1.5894000000000001</c:v>
                </c:pt>
                <c:pt idx="125">
                  <c:v>1.7109000000000001</c:v>
                </c:pt>
                <c:pt idx="126">
                  <c:v>1.845</c:v>
                </c:pt>
                <c:pt idx="127">
                  <c:v>1.9341000000000002</c:v>
                </c:pt>
                <c:pt idx="128">
                  <c:v>1.9692000000000003</c:v>
                </c:pt>
                <c:pt idx="129">
                  <c:v>2.0196000000000001</c:v>
                </c:pt>
                <c:pt idx="130">
                  <c:v>2.1285000000000003</c:v>
                </c:pt>
                <c:pt idx="131">
                  <c:v>2.1357000000000004</c:v>
                </c:pt>
                <c:pt idx="132">
                  <c:v>2.0844</c:v>
                </c:pt>
                <c:pt idx="133">
                  <c:v>1.9754999999999998</c:v>
                </c:pt>
                <c:pt idx="134">
                  <c:v>1.8252000000000002</c:v>
                </c:pt>
                <c:pt idx="135">
                  <c:v>1.7757000000000001</c:v>
                </c:pt>
                <c:pt idx="136">
                  <c:v>1.7469000000000001</c:v>
                </c:pt>
                <c:pt idx="137">
                  <c:v>1.8936000000000002</c:v>
                </c:pt>
                <c:pt idx="138">
                  <c:v>1.6965000000000001</c:v>
                </c:pt>
                <c:pt idx="139">
                  <c:v>1.8305999999999998</c:v>
                </c:pt>
                <c:pt idx="140">
                  <c:v>1.8468</c:v>
                </c:pt>
                <c:pt idx="141">
                  <c:v>1.8729</c:v>
                </c:pt>
                <c:pt idx="142">
                  <c:v>1.9574999999999998</c:v>
                </c:pt>
                <c:pt idx="143">
                  <c:v>1.9620000000000002</c:v>
                </c:pt>
                <c:pt idx="144">
                  <c:v>2.0727000000000002</c:v>
                </c:pt>
                <c:pt idx="145">
                  <c:v>2.1500999999999997</c:v>
                </c:pt>
                <c:pt idx="146">
                  <c:v>2.2103999999999999</c:v>
                </c:pt>
                <c:pt idx="147">
                  <c:v>2.3706</c:v>
                </c:pt>
                <c:pt idx="148">
                  <c:v>2.2455000000000003</c:v>
                </c:pt>
                <c:pt idx="149">
                  <c:v>2.3193000000000001</c:v>
                </c:pt>
                <c:pt idx="150">
                  <c:v>2.3201999999999998</c:v>
                </c:pt>
                <c:pt idx="151">
                  <c:v>2.3445</c:v>
                </c:pt>
                <c:pt idx="152">
                  <c:v>2.3481000000000001</c:v>
                </c:pt>
                <c:pt idx="153">
                  <c:v>2.3283</c:v>
                </c:pt>
                <c:pt idx="154">
                  <c:v>2.2968000000000002</c:v>
                </c:pt>
                <c:pt idx="155">
                  <c:v>2.3589000000000002</c:v>
                </c:pt>
                <c:pt idx="156">
                  <c:v>2.2932000000000001</c:v>
                </c:pt>
                <c:pt idx="157">
                  <c:v>2.3940000000000001</c:v>
                </c:pt>
                <c:pt idx="158">
                  <c:v>2.4003000000000001</c:v>
                </c:pt>
                <c:pt idx="159">
                  <c:v>2.3193000000000001</c:v>
                </c:pt>
                <c:pt idx="160">
                  <c:v>2.2751999999999999</c:v>
                </c:pt>
                <c:pt idx="161">
                  <c:v>2.2517999999999998</c:v>
                </c:pt>
                <c:pt idx="162">
                  <c:v>2.2787999999999999</c:v>
                </c:pt>
                <c:pt idx="163">
                  <c:v>2.3454000000000002</c:v>
                </c:pt>
                <c:pt idx="164">
                  <c:v>2.1311999999999998</c:v>
                </c:pt>
                <c:pt idx="165">
                  <c:v>1.9142999999999999</c:v>
                </c:pt>
                <c:pt idx="166">
                  <c:v>1.7802</c:v>
                </c:pt>
                <c:pt idx="167">
                  <c:v>1.7019</c:v>
                </c:pt>
                <c:pt idx="168">
                  <c:v>1.8081</c:v>
                </c:pt>
                <c:pt idx="169">
                  <c:v>2.1564000000000001</c:v>
                </c:pt>
                <c:pt idx="170">
                  <c:v>2.2968000000000002</c:v>
                </c:pt>
                <c:pt idx="171">
                  <c:v>2.5677000000000003</c:v>
                </c:pt>
                <c:pt idx="172">
                  <c:v>2.8313999999999999</c:v>
                </c:pt>
                <c:pt idx="173">
                  <c:v>2.9079000000000002</c:v>
                </c:pt>
                <c:pt idx="174">
                  <c:v>2.5317000000000003</c:v>
                </c:pt>
                <c:pt idx="175">
                  <c:v>2.0898000000000003</c:v>
                </c:pt>
                <c:pt idx="176">
                  <c:v>1.9800000000000002</c:v>
                </c:pt>
                <c:pt idx="177">
                  <c:v>2.1051000000000002</c:v>
                </c:pt>
                <c:pt idx="178">
                  <c:v>2.0987999999999998</c:v>
                </c:pt>
                <c:pt idx="179">
                  <c:v>2.1743999999999999</c:v>
                </c:pt>
                <c:pt idx="180">
                  <c:v>2.2014</c:v>
                </c:pt>
                <c:pt idx="181">
                  <c:v>1.7207999999999999</c:v>
                </c:pt>
                <c:pt idx="182">
                  <c:v>1.6316999999999999</c:v>
                </c:pt>
                <c:pt idx="183">
                  <c:v>1.4949000000000001</c:v>
                </c:pt>
                <c:pt idx="184">
                  <c:v>1.4076000000000002</c:v>
                </c:pt>
                <c:pt idx="185">
                  <c:v>1.3383</c:v>
                </c:pt>
                <c:pt idx="186">
                  <c:v>1.2833999999999999</c:v>
                </c:pt>
                <c:pt idx="187">
                  <c:v>1.2519</c:v>
                </c:pt>
                <c:pt idx="188">
                  <c:v>1.3005</c:v>
                </c:pt>
                <c:pt idx="189">
                  <c:v>1.2807000000000002</c:v>
                </c:pt>
                <c:pt idx="190">
                  <c:v>1.3005</c:v>
                </c:pt>
                <c:pt idx="191">
                  <c:v>1.2473999999999998</c:v>
                </c:pt>
                <c:pt idx="192">
                  <c:v>1.2636000000000001</c:v>
                </c:pt>
                <c:pt idx="193">
                  <c:v>1.3716000000000002</c:v>
                </c:pt>
                <c:pt idx="194">
                  <c:v>1.3527</c:v>
                </c:pt>
                <c:pt idx="195">
                  <c:v>1.3373999999999999</c:v>
                </c:pt>
                <c:pt idx="196">
                  <c:v>1.3221000000000001</c:v>
                </c:pt>
                <c:pt idx="197">
                  <c:v>1.3005</c:v>
                </c:pt>
                <c:pt idx="198">
                  <c:v>1.2762</c:v>
                </c:pt>
                <c:pt idx="199">
                  <c:v>1.2429000000000001</c:v>
                </c:pt>
                <c:pt idx="200">
                  <c:v>1.2545999999999999</c:v>
                </c:pt>
                <c:pt idx="201">
                  <c:v>1.2591000000000001</c:v>
                </c:pt>
                <c:pt idx="202">
                  <c:v>1.2447000000000001</c:v>
                </c:pt>
                <c:pt idx="203">
                  <c:v>1.242</c:v>
                </c:pt>
                <c:pt idx="204">
                  <c:v>1.2753000000000001</c:v>
                </c:pt>
                <c:pt idx="205">
                  <c:v>1.3149000000000002</c:v>
                </c:pt>
                <c:pt idx="206">
                  <c:v>1.2519</c:v>
                </c:pt>
                <c:pt idx="207">
                  <c:v>1.3149000000000002</c:v>
                </c:pt>
                <c:pt idx="208">
                  <c:v>1.3940999999999999</c:v>
                </c:pt>
                <c:pt idx="209">
                  <c:v>1.4166000000000001</c:v>
                </c:pt>
                <c:pt idx="210">
                  <c:v>1.4418000000000002</c:v>
                </c:pt>
                <c:pt idx="211">
                  <c:v>1.4598000000000002</c:v>
                </c:pt>
                <c:pt idx="212">
                  <c:v>1.4346000000000001</c:v>
                </c:pt>
                <c:pt idx="213">
                  <c:v>1.4211</c:v>
                </c:pt>
                <c:pt idx="214">
                  <c:v>1.3742999999999999</c:v>
                </c:pt>
                <c:pt idx="215">
                  <c:v>1.3239000000000001</c:v>
                </c:pt>
                <c:pt idx="216">
                  <c:v>1.4723999999999999</c:v>
                </c:pt>
                <c:pt idx="217">
                  <c:v>1.5948</c:v>
                </c:pt>
                <c:pt idx="218">
                  <c:v>1.5642</c:v>
                </c:pt>
                <c:pt idx="219">
                  <c:v>1.5246</c:v>
                </c:pt>
                <c:pt idx="220">
                  <c:v>1.4913000000000001</c:v>
                </c:pt>
                <c:pt idx="221">
                  <c:v>1.4949000000000001</c:v>
                </c:pt>
                <c:pt idx="222">
                  <c:v>1.5318000000000001</c:v>
                </c:pt>
                <c:pt idx="223">
                  <c:v>1.5065999999999999</c:v>
                </c:pt>
                <c:pt idx="224">
                  <c:v>1.5327000000000002</c:v>
                </c:pt>
                <c:pt idx="225">
                  <c:v>1.6883999999999999</c:v>
                </c:pt>
                <c:pt idx="226">
                  <c:v>1.8189</c:v>
                </c:pt>
                <c:pt idx="227">
                  <c:v>1.9998</c:v>
                </c:pt>
                <c:pt idx="228">
                  <c:v>1.9539</c:v>
                </c:pt>
                <c:pt idx="229">
                  <c:v>2.0339999999999998</c:v>
                </c:pt>
                <c:pt idx="230">
                  <c:v>2.1213000000000002</c:v>
                </c:pt>
                <c:pt idx="231">
                  <c:v>2.2014</c:v>
                </c:pt>
                <c:pt idx="232">
                  <c:v>2.2292999999999998</c:v>
                </c:pt>
                <c:pt idx="233">
                  <c:v>2.0817000000000001</c:v>
                </c:pt>
                <c:pt idx="234">
                  <c:v>1.9233</c:v>
                </c:pt>
                <c:pt idx="235">
                  <c:v>2.0754000000000001</c:v>
                </c:pt>
                <c:pt idx="236">
                  <c:v>2.1482999999999999</c:v>
                </c:pt>
                <c:pt idx="237">
                  <c:v>2.0916000000000001</c:v>
                </c:pt>
                <c:pt idx="238">
                  <c:v>2.0817000000000001</c:v>
                </c:pt>
                <c:pt idx="239">
                  <c:v>1.9548000000000001</c:v>
                </c:pt>
                <c:pt idx="240">
                  <c:v>2.1168</c:v>
                </c:pt>
                <c:pt idx="241">
                  <c:v>2.0646</c:v>
                </c:pt>
                <c:pt idx="242">
                  <c:v>2.0402999999999998</c:v>
                </c:pt>
                <c:pt idx="243">
                  <c:v>2.0718000000000001</c:v>
                </c:pt>
                <c:pt idx="244">
                  <c:v>1.9782</c:v>
                </c:pt>
                <c:pt idx="245">
                  <c:v>1.9278</c:v>
                </c:pt>
                <c:pt idx="246">
                  <c:v>1.9061999999999999</c:v>
                </c:pt>
                <c:pt idx="247">
                  <c:v>1.9305000000000001</c:v>
                </c:pt>
                <c:pt idx="248">
                  <c:v>1.9818</c:v>
                </c:pt>
                <c:pt idx="249">
                  <c:v>2.0817000000000001</c:v>
                </c:pt>
                <c:pt idx="250">
                  <c:v>2.0889000000000002</c:v>
                </c:pt>
                <c:pt idx="251">
                  <c:v>2.1528</c:v>
                </c:pt>
                <c:pt idx="252">
                  <c:v>2.2976999999999999</c:v>
                </c:pt>
                <c:pt idx="253">
                  <c:v>2.2913999999999999</c:v>
                </c:pt>
                <c:pt idx="254">
                  <c:v>2.3742000000000001</c:v>
                </c:pt>
                <c:pt idx="255">
                  <c:v>2.4498000000000002</c:v>
                </c:pt>
                <c:pt idx="256">
                  <c:v>2.5443000000000002</c:v>
                </c:pt>
                <c:pt idx="257">
                  <c:v>2.6288999999999998</c:v>
                </c:pt>
                <c:pt idx="258">
                  <c:v>2.6352000000000002</c:v>
                </c:pt>
                <c:pt idx="259">
                  <c:v>2.6783999999999999</c:v>
                </c:pt>
                <c:pt idx="260">
                  <c:v>2.7036000000000002</c:v>
                </c:pt>
                <c:pt idx="261">
                  <c:v>2.3364000000000003</c:v>
                </c:pt>
                <c:pt idx="262">
                  <c:v>1.5992999999999999</c:v>
                </c:pt>
                <c:pt idx="263">
                  <c:v>1.4849999999999999</c:v>
                </c:pt>
                <c:pt idx="264">
                  <c:v>1.5938999999999999</c:v>
                </c:pt>
                <c:pt idx="265">
                  <c:v>1.7909999999999999</c:v>
                </c:pt>
                <c:pt idx="266">
                  <c:v>2.0160000000000005</c:v>
                </c:pt>
                <c:pt idx="267">
                  <c:v>2.0339999999999998</c:v>
                </c:pt>
                <c:pt idx="268">
                  <c:v>2.1267</c:v>
                </c:pt>
                <c:pt idx="269">
                  <c:v>2.1825000000000001</c:v>
                </c:pt>
                <c:pt idx="270">
                  <c:v>2.5083000000000002</c:v>
                </c:pt>
                <c:pt idx="271">
                  <c:v>2.6109</c:v>
                </c:pt>
                <c:pt idx="272">
                  <c:v>2.7269999999999999</c:v>
                </c:pt>
                <c:pt idx="273">
                  <c:v>2.9025000000000003</c:v>
                </c:pt>
                <c:pt idx="274">
                  <c:v>2.9493</c:v>
                </c:pt>
                <c:pt idx="275">
                  <c:v>2.754</c:v>
                </c:pt>
                <c:pt idx="276">
                  <c:v>2.4794999999999998</c:v>
                </c:pt>
                <c:pt idx="277">
                  <c:v>2.4516000000000004</c:v>
                </c:pt>
                <c:pt idx="278">
                  <c:v>2.2815000000000003</c:v>
                </c:pt>
                <c:pt idx="279">
                  <c:v>2.1194999999999999</c:v>
                </c:pt>
                <c:pt idx="280">
                  <c:v>2.0951999999999997</c:v>
                </c:pt>
                <c:pt idx="281">
                  <c:v>2.0655000000000001</c:v>
                </c:pt>
                <c:pt idx="282">
                  <c:v>2.1015000000000001</c:v>
                </c:pt>
                <c:pt idx="283">
                  <c:v>1.9314</c:v>
                </c:pt>
                <c:pt idx="284">
                  <c:v>1.899</c:v>
                </c:pt>
                <c:pt idx="285">
                  <c:v>1.8954</c:v>
                </c:pt>
                <c:pt idx="286">
                  <c:v>1.8296999999999999</c:v>
                </c:pt>
                <c:pt idx="287">
                  <c:v>2.3139000000000003</c:v>
                </c:pt>
                <c:pt idx="288">
                  <c:v>2.4561000000000002</c:v>
                </c:pt>
                <c:pt idx="289">
                  <c:v>2.4228000000000001</c:v>
                </c:pt>
                <c:pt idx="290">
                  <c:v>2.3769</c:v>
                </c:pt>
                <c:pt idx="291">
                  <c:v>2.3355000000000001</c:v>
                </c:pt>
                <c:pt idx="292">
                  <c:v>2.2769999999999997</c:v>
                </c:pt>
                <c:pt idx="293">
                  <c:v>2.2608000000000001</c:v>
                </c:pt>
                <c:pt idx="294">
                  <c:v>2.2787999999999999</c:v>
                </c:pt>
                <c:pt idx="295">
                  <c:v>2.5874999999999999</c:v>
                </c:pt>
                <c:pt idx="296">
                  <c:v>2.4876</c:v>
                </c:pt>
                <c:pt idx="297">
                  <c:v>1.9593</c:v>
                </c:pt>
                <c:pt idx="298">
                  <c:v>1.8324</c:v>
                </c:pt>
                <c:pt idx="299">
                  <c:v>2.2851000000000004</c:v>
                </c:pt>
                <c:pt idx="300">
                  <c:v>2.5389000000000004</c:v>
                </c:pt>
                <c:pt idx="301">
                  <c:v>2.3877000000000002</c:v>
                </c:pt>
                <c:pt idx="302">
                  <c:v>2.4615</c:v>
                </c:pt>
                <c:pt idx="303">
                  <c:v>2.3499000000000003</c:v>
                </c:pt>
                <c:pt idx="304">
                  <c:v>2.1411000000000002</c:v>
                </c:pt>
                <c:pt idx="305">
                  <c:v>1.9872000000000003</c:v>
                </c:pt>
                <c:pt idx="306">
                  <c:v>1.9476000000000002</c:v>
                </c:pt>
                <c:pt idx="307">
                  <c:v>2.0817000000000001</c:v>
                </c:pt>
                <c:pt idx="308">
                  <c:v>2.1564000000000001</c:v>
                </c:pt>
                <c:pt idx="309">
                  <c:v>2.1924000000000001</c:v>
                </c:pt>
                <c:pt idx="310">
                  <c:v>2.1546000000000003</c:v>
                </c:pt>
                <c:pt idx="311">
                  <c:v>2.1536999999999997</c:v>
                </c:pt>
                <c:pt idx="312">
                  <c:v>2.1482999999999999</c:v>
                </c:pt>
                <c:pt idx="313">
                  <c:v>2.0673000000000004</c:v>
                </c:pt>
                <c:pt idx="314">
                  <c:v>1.8207000000000002</c:v>
                </c:pt>
                <c:pt idx="315">
                  <c:v>1.7334000000000001</c:v>
                </c:pt>
                <c:pt idx="316">
                  <c:v>1.7055</c:v>
                </c:pt>
                <c:pt idx="317">
                  <c:v>1.6713</c:v>
                </c:pt>
                <c:pt idx="318">
                  <c:v>1.6038000000000001</c:v>
                </c:pt>
                <c:pt idx="319">
                  <c:v>1.5444</c:v>
                </c:pt>
                <c:pt idx="320">
                  <c:v>1.5399</c:v>
                </c:pt>
                <c:pt idx="321">
                  <c:v>1.6542000000000001</c:v>
                </c:pt>
                <c:pt idx="322">
                  <c:v>1.6883999999999999</c:v>
                </c:pt>
                <c:pt idx="323">
                  <c:v>1.7009999999999998</c:v>
                </c:pt>
                <c:pt idx="324">
                  <c:v>1.4976</c:v>
                </c:pt>
                <c:pt idx="325">
                  <c:v>1.4319</c:v>
                </c:pt>
                <c:pt idx="326">
                  <c:v>1.2897000000000001</c:v>
                </c:pt>
                <c:pt idx="327">
                  <c:v>1.1762999999999999</c:v>
                </c:pt>
                <c:pt idx="328">
                  <c:v>1.0584</c:v>
                </c:pt>
                <c:pt idx="329">
                  <c:v>0.91169999999999995</c:v>
                </c:pt>
                <c:pt idx="330">
                  <c:v>0.92520000000000002</c:v>
                </c:pt>
                <c:pt idx="331">
                  <c:v>0.84150000000000003</c:v>
                </c:pt>
                <c:pt idx="332">
                  <c:v>0.91080000000000005</c:v>
                </c:pt>
                <c:pt idx="333">
                  <c:v>0.87209999999999999</c:v>
                </c:pt>
                <c:pt idx="334">
                  <c:v>0.85499999999999998</c:v>
                </c:pt>
                <c:pt idx="335">
                  <c:v>0.8649</c:v>
                </c:pt>
                <c:pt idx="336">
                  <c:v>0.95760000000000012</c:v>
                </c:pt>
                <c:pt idx="337">
                  <c:v>1.3023</c:v>
                </c:pt>
                <c:pt idx="338">
                  <c:v>1.548</c:v>
                </c:pt>
                <c:pt idx="339">
                  <c:v>1.3698000000000001</c:v>
                </c:pt>
                <c:pt idx="340">
                  <c:v>1.2473999999999998</c:v>
                </c:pt>
                <c:pt idx="341">
                  <c:v>1.2527999999999999</c:v>
                </c:pt>
                <c:pt idx="342">
                  <c:v>1.4480999999999999</c:v>
                </c:pt>
                <c:pt idx="343">
                  <c:v>1.6236000000000002</c:v>
                </c:pt>
                <c:pt idx="344">
                  <c:v>1.0665</c:v>
                </c:pt>
                <c:pt idx="345">
                  <c:v>1.0818000000000001</c:v>
                </c:pt>
                <c:pt idx="346">
                  <c:v>1.1187</c:v>
                </c:pt>
                <c:pt idx="347">
                  <c:v>1.1412</c:v>
                </c:pt>
                <c:pt idx="348">
                  <c:v>1.2258000000000002</c:v>
                </c:pt>
                <c:pt idx="349">
                  <c:v>1.3311000000000002</c:v>
                </c:pt>
                <c:pt idx="350">
                  <c:v>1.4391</c:v>
                </c:pt>
                <c:pt idx="351">
                  <c:v>1.5569999999999999</c:v>
                </c:pt>
                <c:pt idx="352">
                  <c:v>1.665</c:v>
                </c:pt>
                <c:pt idx="353">
                  <c:v>1.8045</c:v>
                </c:pt>
                <c:pt idx="354">
                  <c:v>1.9998</c:v>
                </c:pt>
                <c:pt idx="355">
                  <c:v>2.0781000000000001</c:v>
                </c:pt>
                <c:pt idx="356">
                  <c:v>2.1671999999999998</c:v>
                </c:pt>
                <c:pt idx="357">
                  <c:v>2.1825000000000001</c:v>
                </c:pt>
                <c:pt idx="358">
                  <c:v>2.2194000000000003</c:v>
                </c:pt>
                <c:pt idx="359">
                  <c:v>2.1141000000000001</c:v>
                </c:pt>
                <c:pt idx="360">
                  <c:v>2.0169000000000001</c:v>
                </c:pt>
                <c:pt idx="361">
                  <c:v>1.9053</c:v>
                </c:pt>
                <c:pt idx="362">
                  <c:v>1.7658</c:v>
                </c:pt>
                <c:pt idx="363">
                  <c:v>1.7289000000000001</c:v>
                </c:pt>
                <c:pt idx="364">
                  <c:v>1.6182000000000001</c:v>
                </c:pt>
                <c:pt idx="365">
                  <c:v>1.575</c:v>
                </c:pt>
                <c:pt idx="366">
                  <c:v>1.4885999999999999</c:v>
                </c:pt>
                <c:pt idx="367">
                  <c:v>1.4571000000000001</c:v>
                </c:pt>
                <c:pt idx="368">
                  <c:v>1.4607000000000001</c:v>
                </c:pt>
                <c:pt idx="369">
                  <c:v>1.4220000000000002</c:v>
                </c:pt>
                <c:pt idx="370">
                  <c:v>1.3887</c:v>
                </c:pt>
                <c:pt idx="371">
                  <c:v>1.4526000000000001</c:v>
                </c:pt>
                <c:pt idx="372">
                  <c:v>1.4687999999999999</c:v>
                </c:pt>
                <c:pt idx="373">
                  <c:v>1.3671</c:v>
                </c:pt>
                <c:pt idx="374">
                  <c:v>1.431</c:v>
                </c:pt>
                <c:pt idx="375">
                  <c:v>1.4733000000000001</c:v>
                </c:pt>
                <c:pt idx="376">
                  <c:v>1.4778</c:v>
                </c:pt>
                <c:pt idx="377">
                  <c:v>1.4958</c:v>
                </c:pt>
                <c:pt idx="378">
                  <c:v>1.4120999999999999</c:v>
                </c:pt>
                <c:pt idx="379">
                  <c:v>1.3536000000000001</c:v>
                </c:pt>
                <c:pt idx="380">
                  <c:v>1.2887999999999999</c:v>
                </c:pt>
                <c:pt idx="381">
                  <c:v>1.2582</c:v>
                </c:pt>
                <c:pt idx="382">
                  <c:v>1.2087000000000001</c:v>
                </c:pt>
                <c:pt idx="383">
                  <c:v>1.3383</c:v>
                </c:pt>
                <c:pt idx="384">
                  <c:v>1.4922</c:v>
                </c:pt>
                <c:pt idx="385">
                  <c:v>1.6380000000000001</c:v>
                </c:pt>
                <c:pt idx="386">
                  <c:v>1.6749000000000001</c:v>
                </c:pt>
                <c:pt idx="387">
                  <c:v>1.8225</c:v>
                </c:pt>
                <c:pt idx="388">
                  <c:v>1.5714000000000001</c:v>
                </c:pt>
                <c:pt idx="389">
                  <c:v>1.4715</c:v>
                </c:pt>
                <c:pt idx="390">
                  <c:v>1.4751000000000001</c:v>
                </c:pt>
                <c:pt idx="391">
                  <c:v>1.4300999999999999</c:v>
                </c:pt>
                <c:pt idx="392">
                  <c:v>1.4409000000000001</c:v>
                </c:pt>
                <c:pt idx="393">
                  <c:v>1.5227999999999999</c:v>
                </c:pt>
                <c:pt idx="394">
                  <c:v>1.4787000000000001</c:v>
                </c:pt>
                <c:pt idx="395">
                  <c:v>1.1466000000000001</c:v>
                </c:pt>
                <c:pt idx="396">
                  <c:v>1.1564999999999999</c:v>
                </c:pt>
                <c:pt idx="397">
                  <c:v>1.1772</c:v>
                </c:pt>
                <c:pt idx="398">
                  <c:v>1.2509999999999999</c:v>
                </c:pt>
                <c:pt idx="399">
                  <c:v>1.2284999999999999</c:v>
                </c:pt>
                <c:pt idx="400">
                  <c:v>1.1916</c:v>
                </c:pt>
                <c:pt idx="401">
                  <c:v>1.1826000000000001</c:v>
                </c:pt>
                <c:pt idx="402">
                  <c:v>1.1880000000000002</c:v>
                </c:pt>
                <c:pt idx="403">
                  <c:v>1.1547000000000001</c:v>
                </c:pt>
                <c:pt idx="404">
                  <c:v>1.2231000000000001</c:v>
                </c:pt>
                <c:pt idx="405">
                  <c:v>1.2861</c:v>
                </c:pt>
                <c:pt idx="406">
                  <c:v>1.3419000000000001</c:v>
                </c:pt>
                <c:pt idx="407">
                  <c:v>1.3049999999999999</c:v>
                </c:pt>
                <c:pt idx="408">
                  <c:v>1.3580999999999999</c:v>
                </c:pt>
                <c:pt idx="409">
                  <c:v>1.3086</c:v>
                </c:pt>
                <c:pt idx="410">
                  <c:v>1.4229000000000001</c:v>
                </c:pt>
                <c:pt idx="411">
                  <c:v>1.4157</c:v>
                </c:pt>
                <c:pt idx="412">
                  <c:v>1.4859</c:v>
                </c:pt>
                <c:pt idx="413">
                  <c:v>1.5417000000000001</c:v>
                </c:pt>
                <c:pt idx="414">
                  <c:v>1.5920999999999998</c:v>
                </c:pt>
                <c:pt idx="415">
                  <c:v>1.6596000000000002</c:v>
                </c:pt>
                <c:pt idx="416">
                  <c:v>1.7721</c:v>
                </c:pt>
                <c:pt idx="417">
                  <c:v>1.7712000000000001</c:v>
                </c:pt>
                <c:pt idx="418">
                  <c:v>1.7325000000000002</c:v>
                </c:pt>
                <c:pt idx="419">
                  <c:v>1.7063999999999999</c:v>
                </c:pt>
                <c:pt idx="420">
                  <c:v>1.7109000000000001</c:v>
                </c:pt>
                <c:pt idx="421">
                  <c:v>1.7721</c:v>
                </c:pt>
                <c:pt idx="422">
                  <c:v>1.8152999999999999</c:v>
                </c:pt>
                <c:pt idx="423">
                  <c:v>1.8288</c:v>
                </c:pt>
                <c:pt idx="424">
                  <c:v>1.9350000000000001</c:v>
                </c:pt>
                <c:pt idx="425">
                  <c:v>2.0007000000000001</c:v>
                </c:pt>
                <c:pt idx="426">
                  <c:v>2.0042999999999997</c:v>
                </c:pt>
                <c:pt idx="427">
                  <c:v>2.2437</c:v>
                </c:pt>
                <c:pt idx="428">
                  <c:v>2.052</c:v>
                </c:pt>
                <c:pt idx="429">
                  <c:v>1.9826999999999999</c:v>
                </c:pt>
                <c:pt idx="430">
                  <c:v>2.0735999999999999</c:v>
                </c:pt>
                <c:pt idx="431">
                  <c:v>2.2059000000000002</c:v>
                </c:pt>
                <c:pt idx="432">
                  <c:v>2.2625999999999999</c:v>
                </c:pt>
                <c:pt idx="433">
                  <c:v>2.3616000000000001</c:v>
                </c:pt>
                <c:pt idx="434">
                  <c:v>2.4858000000000002</c:v>
                </c:pt>
                <c:pt idx="435">
                  <c:v>2.4929999999999999</c:v>
                </c:pt>
                <c:pt idx="436">
                  <c:v>2.5461</c:v>
                </c:pt>
                <c:pt idx="437">
                  <c:v>2.6091000000000002</c:v>
                </c:pt>
                <c:pt idx="438">
                  <c:v>2.6739000000000002</c:v>
                </c:pt>
                <c:pt idx="439">
                  <c:v>2.8376999999999999</c:v>
                </c:pt>
                <c:pt idx="440">
                  <c:v>2.8944000000000001</c:v>
                </c:pt>
                <c:pt idx="441">
                  <c:v>2.8565999999999998</c:v>
                </c:pt>
                <c:pt idx="442">
                  <c:v>2.7989999999999999</c:v>
                </c:pt>
                <c:pt idx="443">
                  <c:v>2.7567000000000004</c:v>
                </c:pt>
                <c:pt idx="444">
                  <c:v>2.5686</c:v>
                </c:pt>
                <c:pt idx="445">
                  <c:v>2.3994</c:v>
                </c:pt>
                <c:pt idx="446">
                  <c:v>2.4093</c:v>
                </c:pt>
                <c:pt idx="447">
                  <c:v>2.5019999999999998</c:v>
                </c:pt>
                <c:pt idx="448">
                  <c:v>2.5686</c:v>
                </c:pt>
                <c:pt idx="449">
                  <c:v>2.6532</c:v>
                </c:pt>
                <c:pt idx="450">
                  <c:v>2.8647</c:v>
                </c:pt>
                <c:pt idx="451">
                  <c:v>2.9709000000000003</c:v>
                </c:pt>
                <c:pt idx="452">
                  <c:v>3.0528</c:v>
                </c:pt>
                <c:pt idx="453">
                  <c:v>3.0366</c:v>
                </c:pt>
                <c:pt idx="454">
                  <c:v>2.9943</c:v>
                </c:pt>
                <c:pt idx="455">
                  <c:v>2.8125</c:v>
                </c:pt>
                <c:pt idx="456">
                  <c:v>2.4012000000000002</c:v>
                </c:pt>
                <c:pt idx="457">
                  <c:v>2.3319000000000001</c:v>
                </c:pt>
                <c:pt idx="458">
                  <c:v>2.1789000000000001</c:v>
                </c:pt>
                <c:pt idx="459">
                  <c:v>2.0583</c:v>
                </c:pt>
                <c:pt idx="460">
                  <c:v>2.0421</c:v>
                </c:pt>
                <c:pt idx="461">
                  <c:v>1.9286999999999999</c:v>
                </c:pt>
                <c:pt idx="462">
                  <c:v>1.9269000000000001</c:v>
                </c:pt>
                <c:pt idx="463">
                  <c:v>1.8495000000000001</c:v>
                </c:pt>
                <c:pt idx="464">
                  <c:v>1.8819000000000001</c:v>
                </c:pt>
                <c:pt idx="465">
                  <c:v>1.8576000000000001</c:v>
                </c:pt>
                <c:pt idx="466">
                  <c:v>1.9350000000000001</c:v>
                </c:pt>
                <c:pt idx="467">
                  <c:v>1.8917999999999999</c:v>
                </c:pt>
                <c:pt idx="468">
                  <c:v>2.0510999999999999</c:v>
                </c:pt>
                <c:pt idx="469">
                  <c:v>2.1572999999999998</c:v>
                </c:pt>
                <c:pt idx="470">
                  <c:v>2.3148</c:v>
                </c:pt>
                <c:pt idx="471">
                  <c:v>2.5892999999999997</c:v>
                </c:pt>
                <c:pt idx="472">
                  <c:v>2.6360999999999999</c:v>
                </c:pt>
                <c:pt idx="473">
                  <c:v>2.5749000000000004</c:v>
                </c:pt>
                <c:pt idx="474">
                  <c:v>2.5488</c:v>
                </c:pt>
                <c:pt idx="475">
                  <c:v>2.4426000000000001</c:v>
                </c:pt>
                <c:pt idx="476">
                  <c:v>2.4048000000000003</c:v>
                </c:pt>
                <c:pt idx="477">
                  <c:v>2.5722</c:v>
                </c:pt>
                <c:pt idx="478">
                  <c:v>2.5785000000000005</c:v>
                </c:pt>
                <c:pt idx="479">
                  <c:v>2.4758999999999998</c:v>
                </c:pt>
                <c:pt idx="480">
                  <c:v>2.5038</c:v>
                </c:pt>
                <c:pt idx="481">
                  <c:v>2.6667000000000001</c:v>
                </c:pt>
                <c:pt idx="482">
                  <c:v>2.7054</c:v>
                </c:pt>
                <c:pt idx="483">
                  <c:v>2.6576999999999997</c:v>
                </c:pt>
                <c:pt idx="484">
                  <c:v>2.5964999999999998</c:v>
                </c:pt>
                <c:pt idx="485">
                  <c:v>2.4714</c:v>
                </c:pt>
                <c:pt idx="486">
                  <c:v>2.3445</c:v>
                </c:pt>
                <c:pt idx="487">
                  <c:v>2.1996000000000002</c:v>
                </c:pt>
                <c:pt idx="488">
                  <c:v>2.1536999999999997</c:v>
                </c:pt>
                <c:pt idx="489">
                  <c:v>2.1095999999999999</c:v>
                </c:pt>
                <c:pt idx="490">
                  <c:v>2.1095999999999999</c:v>
                </c:pt>
                <c:pt idx="491">
                  <c:v>2.1789000000000001</c:v>
                </c:pt>
                <c:pt idx="492">
                  <c:v>2.0510999999999999</c:v>
                </c:pt>
                <c:pt idx="493">
                  <c:v>2.0430000000000001</c:v>
                </c:pt>
                <c:pt idx="494">
                  <c:v>1.9845000000000002</c:v>
                </c:pt>
                <c:pt idx="495">
                  <c:v>1.9745999999999999</c:v>
                </c:pt>
                <c:pt idx="496">
                  <c:v>1.8639000000000001</c:v>
                </c:pt>
                <c:pt idx="497">
                  <c:v>1.8747000000000003</c:v>
                </c:pt>
                <c:pt idx="498">
                  <c:v>1.7712000000000001</c:v>
                </c:pt>
                <c:pt idx="499">
                  <c:v>1.7352000000000001</c:v>
                </c:pt>
                <c:pt idx="500">
                  <c:v>1.4895</c:v>
                </c:pt>
                <c:pt idx="501">
                  <c:v>1.5678000000000001</c:v>
                </c:pt>
                <c:pt idx="502">
                  <c:v>1.6452</c:v>
                </c:pt>
                <c:pt idx="503">
                  <c:v>1.6002000000000001</c:v>
                </c:pt>
                <c:pt idx="504">
                  <c:v>1.7505000000000002</c:v>
                </c:pt>
                <c:pt idx="505">
                  <c:v>1.5894000000000001</c:v>
                </c:pt>
                <c:pt idx="506">
                  <c:v>1.0845</c:v>
                </c:pt>
                <c:pt idx="507">
                  <c:v>0.99360000000000015</c:v>
                </c:pt>
                <c:pt idx="508">
                  <c:v>1.0529999999999999</c:v>
                </c:pt>
                <c:pt idx="509">
                  <c:v>1.1033999999999999</c:v>
                </c:pt>
                <c:pt idx="510">
                  <c:v>1.0809000000000002</c:v>
                </c:pt>
                <c:pt idx="511">
                  <c:v>0.9396000000000001</c:v>
                </c:pt>
                <c:pt idx="512">
                  <c:v>0.90629999999999988</c:v>
                </c:pt>
                <c:pt idx="513">
                  <c:v>1.0044000000000002</c:v>
                </c:pt>
                <c:pt idx="514">
                  <c:v>0.97560000000000013</c:v>
                </c:pt>
                <c:pt idx="515">
                  <c:v>0.81540000000000001</c:v>
                </c:pt>
                <c:pt idx="516">
                  <c:v>0.73080000000000012</c:v>
                </c:pt>
                <c:pt idx="517">
                  <c:v>0.70200000000000007</c:v>
                </c:pt>
                <c:pt idx="518">
                  <c:v>0.69840000000000002</c:v>
                </c:pt>
                <c:pt idx="519">
                  <c:v>0.72000000000000008</c:v>
                </c:pt>
                <c:pt idx="520">
                  <c:v>0.7641</c:v>
                </c:pt>
                <c:pt idx="521">
                  <c:v>0.77759999999999996</c:v>
                </c:pt>
                <c:pt idx="522">
                  <c:v>0.82620000000000005</c:v>
                </c:pt>
                <c:pt idx="523">
                  <c:v>0.86670000000000003</c:v>
                </c:pt>
                <c:pt idx="524">
                  <c:v>0.92609999999999992</c:v>
                </c:pt>
                <c:pt idx="525">
                  <c:v>0.96120000000000005</c:v>
                </c:pt>
                <c:pt idx="526">
                  <c:v>1.0935000000000001</c:v>
                </c:pt>
                <c:pt idx="527">
                  <c:v>1.1673</c:v>
                </c:pt>
                <c:pt idx="528">
                  <c:v>1.3005</c:v>
                </c:pt>
                <c:pt idx="529">
                  <c:v>1.3347000000000002</c:v>
                </c:pt>
                <c:pt idx="530">
                  <c:v>1.3860000000000001</c:v>
                </c:pt>
                <c:pt idx="531">
                  <c:v>1.4733000000000001</c:v>
                </c:pt>
                <c:pt idx="532">
                  <c:v>1.5876000000000001</c:v>
                </c:pt>
                <c:pt idx="533">
                  <c:v>1.6209</c:v>
                </c:pt>
                <c:pt idx="534">
                  <c:v>1.629</c:v>
                </c:pt>
                <c:pt idx="535">
                  <c:v>1.6496999999999999</c:v>
                </c:pt>
                <c:pt idx="536">
                  <c:v>1.7127000000000001</c:v>
                </c:pt>
                <c:pt idx="537">
                  <c:v>1.5624</c:v>
                </c:pt>
                <c:pt idx="538">
                  <c:v>1.3580999999999999</c:v>
                </c:pt>
                <c:pt idx="539">
                  <c:v>1.2861</c:v>
                </c:pt>
                <c:pt idx="540">
                  <c:v>1.2887999999999999</c:v>
                </c:pt>
                <c:pt idx="541">
                  <c:v>1.3095000000000001</c:v>
                </c:pt>
                <c:pt idx="542">
                  <c:v>1.3473000000000002</c:v>
                </c:pt>
                <c:pt idx="543">
                  <c:v>1.3860000000000001</c:v>
                </c:pt>
                <c:pt idx="544">
                  <c:v>1.4120999999999999</c:v>
                </c:pt>
                <c:pt idx="545">
                  <c:v>1.5246</c:v>
                </c:pt>
                <c:pt idx="546">
                  <c:v>1.6452</c:v>
                </c:pt>
                <c:pt idx="547">
                  <c:v>1.7559</c:v>
                </c:pt>
                <c:pt idx="548">
                  <c:v>1.7847000000000002</c:v>
                </c:pt>
                <c:pt idx="549">
                  <c:v>1.8468</c:v>
                </c:pt>
                <c:pt idx="550">
                  <c:v>1.8512999999999999</c:v>
                </c:pt>
                <c:pt idx="551">
                  <c:v>2.0061</c:v>
                </c:pt>
                <c:pt idx="552">
                  <c:v>2.1663000000000001</c:v>
                </c:pt>
                <c:pt idx="553">
                  <c:v>2.2491000000000003</c:v>
                </c:pt>
                <c:pt idx="554">
                  <c:v>2.1842999999999999</c:v>
                </c:pt>
                <c:pt idx="555">
                  <c:v>2.1951000000000001</c:v>
                </c:pt>
                <c:pt idx="556">
                  <c:v>2.2284000000000002</c:v>
                </c:pt>
                <c:pt idx="557">
                  <c:v>2.3400000000000003</c:v>
                </c:pt>
                <c:pt idx="558">
                  <c:v>2.4741</c:v>
                </c:pt>
                <c:pt idx="559">
                  <c:v>2.5263</c:v>
                </c:pt>
                <c:pt idx="560">
                  <c:v>2.5533000000000001</c:v>
                </c:pt>
                <c:pt idx="561">
                  <c:v>2.8485</c:v>
                </c:pt>
                <c:pt idx="562">
                  <c:v>2.9601000000000002</c:v>
                </c:pt>
                <c:pt idx="563">
                  <c:v>2.9313000000000002</c:v>
                </c:pt>
                <c:pt idx="564">
                  <c:v>2.8188</c:v>
                </c:pt>
                <c:pt idx="565">
                  <c:v>2.7296999999999998</c:v>
                </c:pt>
                <c:pt idx="566">
                  <c:v>2.4794999999999998</c:v>
                </c:pt>
                <c:pt idx="567">
                  <c:v>2.2833000000000001</c:v>
                </c:pt>
                <c:pt idx="568">
                  <c:v>2.1518999999999999</c:v>
                </c:pt>
                <c:pt idx="569">
                  <c:v>1.9260000000000002</c:v>
                </c:pt>
                <c:pt idx="570">
                  <c:v>1.7838000000000001</c:v>
                </c:pt>
                <c:pt idx="571">
                  <c:v>1.6658999999999999</c:v>
                </c:pt>
                <c:pt idx="572">
                  <c:v>1.5705000000000002</c:v>
                </c:pt>
                <c:pt idx="573">
                  <c:v>1.6254000000000002</c:v>
                </c:pt>
                <c:pt idx="574">
                  <c:v>1.6883999999999999</c:v>
                </c:pt>
                <c:pt idx="575">
                  <c:v>1.782</c:v>
                </c:pt>
                <c:pt idx="576">
                  <c:v>1.7909999999999999</c:v>
                </c:pt>
                <c:pt idx="577">
                  <c:v>1.6713</c:v>
                </c:pt>
                <c:pt idx="578">
                  <c:v>1.6326000000000001</c:v>
                </c:pt>
                <c:pt idx="579">
                  <c:v>1.5678000000000001</c:v>
                </c:pt>
                <c:pt idx="580">
                  <c:v>1.4607000000000001</c:v>
                </c:pt>
                <c:pt idx="581">
                  <c:v>1.4157</c:v>
                </c:pt>
                <c:pt idx="582">
                  <c:v>1.3077000000000001</c:v>
                </c:pt>
                <c:pt idx="583">
                  <c:v>1.1942999999999999</c:v>
                </c:pt>
                <c:pt idx="584">
                  <c:v>1.2087000000000001</c:v>
                </c:pt>
                <c:pt idx="585">
                  <c:v>1.1916</c:v>
                </c:pt>
                <c:pt idx="586">
                  <c:v>1.1286</c:v>
                </c:pt>
                <c:pt idx="587">
                  <c:v>1.1367</c:v>
                </c:pt>
                <c:pt idx="588">
                  <c:v>1.2618</c:v>
                </c:pt>
                <c:pt idx="589">
                  <c:v>1.3698000000000001</c:v>
                </c:pt>
                <c:pt idx="590">
                  <c:v>1.4229000000000001</c:v>
                </c:pt>
                <c:pt idx="591">
                  <c:v>1.4867999999999999</c:v>
                </c:pt>
                <c:pt idx="592">
                  <c:v>1.5776999999999999</c:v>
                </c:pt>
                <c:pt idx="593">
                  <c:v>1.6515</c:v>
                </c:pt>
                <c:pt idx="594">
                  <c:v>1.8045</c:v>
                </c:pt>
                <c:pt idx="595">
                  <c:v>1.9286999999999999</c:v>
                </c:pt>
                <c:pt idx="596">
                  <c:v>2.0529000000000002</c:v>
                </c:pt>
                <c:pt idx="597">
                  <c:v>2.1122999999999998</c:v>
                </c:pt>
                <c:pt idx="598">
                  <c:v>2.2743000000000002</c:v>
                </c:pt>
                <c:pt idx="599">
                  <c:v>2.2050000000000001</c:v>
                </c:pt>
                <c:pt idx="600">
                  <c:v>2.3129999999999997</c:v>
                </c:pt>
                <c:pt idx="601">
                  <c:v>2.2805999999999997</c:v>
                </c:pt>
                <c:pt idx="602">
                  <c:v>2.0133000000000001</c:v>
                </c:pt>
                <c:pt idx="603">
                  <c:v>2.1564000000000001</c:v>
                </c:pt>
                <c:pt idx="604">
                  <c:v>2.2256999999999998</c:v>
                </c:pt>
                <c:pt idx="605">
                  <c:v>2.1825000000000001</c:v>
                </c:pt>
                <c:pt idx="606">
                  <c:v>2.0961000000000003</c:v>
                </c:pt>
                <c:pt idx="607">
                  <c:v>2.0160000000000005</c:v>
                </c:pt>
                <c:pt idx="608">
                  <c:v>1.9863</c:v>
                </c:pt>
                <c:pt idx="609">
                  <c:v>1.9782</c:v>
                </c:pt>
                <c:pt idx="610">
                  <c:v>2.0088000000000004</c:v>
                </c:pt>
                <c:pt idx="611">
                  <c:v>2.0196000000000001</c:v>
                </c:pt>
                <c:pt idx="612">
                  <c:v>1.8936000000000002</c:v>
                </c:pt>
                <c:pt idx="613">
                  <c:v>1.8252000000000002</c:v>
                </c:pt>
                <c:pt idx="614">
                  <c:v>1.8900000000000001</c:v>
                </c:pt>
                <c:pt idx="615">
                  <c:v>1.9790999999999999</c:v>
                </c:pt>
                <c:pt idx="616">
                  <c:v>2.0267999999999997</c:v>
                </c:pt>
                <c:pt idx="617">
                  <c:v>2.0834999999999999</c:v>
                </c:pt>
                <c:pt idx="618">
                  <c:v>2.3139000000000003</c:v>
                </c:pt>
                <c:pt idx="619">
                  <c:v>2.4750000000000001</c:v>
                </c:pt>
                <c:pt idx="620">
                  <c:v>2.3885999999999998</c:v>
                </c:pt>
                <c:pt idx="621">
                  <c:v>2.4723000000000002</c:v>
                </c:pt>
                <c:pt idx="622">
                  <c:v>2.3885999999999998</c:v>
                </c:pt>
                <c:pt idx="623">
                  <c:v>2.4641999999999999</c:v>
                </c:pt>
                <c:pt idx="624">
                  <c:v>2.5641000000000003</c:v>
                </c:pt>
                <c:pt idx="625">
                  <c:v>2.5659000000000001</c:v>
                </c:pt>
                <c:pt idx="626">
                  <c:v>2.3841000000000001</c:v>
                </c:pt>
                <c:pt idx="627">
                  <c:v>2.2923</c:v>
                </c:pt>
                <c:pt idx="628">
                  <c:v>2.0402999999999998</c:v>
                </c:pt>
                <c:pt idx="629">
                  <c:v>2.0583</c:v>
                </c:pt>
                <c:pt idx="630">
                  <c:v>1.8881999999999999</c:v>
                </c:pt>
                <c:pt idx="631">
                  <c:v>2.0007000000000001</c:v>
                </c:pt>
                <c:pt idx="632">
                  <c:v>2.1411000000000002</c:v>
                </c:pt>
                <c:pt idx="633">
                  <c:v>2.1168</c:v>
                </c:pt>
                <c:pt idx="634">
                  <c:v>2.1158999999999999</c:v>
                </c:pt>
                <c:pt idx="635">
                  <c:v>2.0961000000000003</c:v>
                </c:pt>
                <c:pt idx="636">
                  <c:v>1.9998</c:v>
                </c:pt>
                <c:pt idx="637">
                  <c:v>1.9161000000000001</c:v>
                </c:pt>
                <c:pt idx="638">
                  <c:v>1.9548000000000001</c:v>
                </c:pt>
                <c:pt idx="639">
                  <c:v>1.9296000000000002</c:v>
                </c:pt>
                <c:pt idx="640">
                  <c:v>1.9485000000000001</c:v>
                </c:pt>
                <c:pt idx="641">
                  <c:v>2.0078999999999998</c:v>
                </c:pt>
                <c:pt idx="642">
                  <c:v>2.0313000000000003</c:v>
                </c:pt>
                <c:pt idx="643">
                  <c:v>1.9737</c:v>
                </c:pt>
                <c:pt idx="644">
                  <c:v>2.0078999999999998</c:v>
                </c:pt>
                <c:pt idx="645">
                  <c:v>2.0484</c:v>
                </c:pt>
                <c:pt idx="646">
                  <c:v>2.0880000000000001</c:v>
                </c:pt>
                <c:pt idx="647">
                  <c:v>2.0042999999999997</c:v>
                </c:pt>
                <c:pt idx="648">
                  <c:v>2.0375999999999999</c:v>
                </c:pt>
                <c:pt idx="649">
                  <c:v>2.0232000000000001</c:v>
                </c:pt>
                <c:pt idx="650">
                  <c:v>1.9682999999999999</c:v>
                </c:pt>
                <c:pt idx="651">
                  <c:v>1.9512000000000003</c:v>
                </c:pt>
                <c:pt idx="652">
                  <c:v>1.8999000000000001</c:v>
                </c:pt>
                <c:pt idx="653">
                  <c:v>1.8684000000000001</c:v>
                </c:pt>
                <c:pt idx="654">
                  <c:v>1.9764000000000002</c:v>
                </c:pt>
                <c:pt idx="655">
                  <c:v>1.9701000000000002</c:v>
                </c:pt>
                <c:pt idx="656">
                  <c:v>2.0303999999999998</c:v>
                </c:pt>
                <c:pt idx="657">
                  <c:v>2.1753</c:v>
                </c:pt>
                <c:pt idx="658">
                  <c:v>2.1896999999999998</c:v>
                </c:pt>
                <c:pt idx="659">
                  <c:v>2.2383000000000002</c:v>
                </c:pt>
                <c:pt idx="660">
                  <c:v>2.1158999999999999</c:v>
                </c:pt>
                <c:pt idx="661">
                  <c:v>2.2292999999999998</c:v>
                </c:pt>
                <c:pt idx="662">
                  <c:v>2.0007000000000001</c:v>
                </c:pt>
                <c:pt idx="663">
                  <c:v>2.0213999999999999</c:v>
                </c:pt>
                <c:pt idx="664">
                  <c:v>2.0448</c:v>
                </c:pt>
                <c:pt idx="665">
                  <c:v>2.1168</c:v>
                </c:pt>
                <c:pt idx="666">
                  <c:v>2.0862000000000003</c:v>
                </c:pt>
                <c:pt idx="667">
                  <c:v>2.0682</c:v>
                </c:pt>
                <c:pt idx="668">
                  <c:v>2.1536999999999997</c:v>
                </c:pt>
                <c:pt idx="669">
                  <c:v>2.2419000000000002</c:v>
                </c:pt>
                <c:pt idx="670">
                  <c:v>1.9764000000000002</c:v>
                </c:pt>
                <c:pt idx="671">
                  <c:v>1.9899</c:v>
                </c:pt>
                <c:pt idx="672">
                  <c:v>2.6757</c:v>
                </c:pt>
                <c:pt idx="673">
                  <c:v>3.0572999999999997</c:v>
                </c:pt>
                <c:pt idx="674">
                  <c:v>2.6027999999999998</c:v>
                </c:pt>
                <c:pt idx="675">
                  <c:v>2.8836000000000004</c:v>
                </c:pt>
                <c:pt idx="676">
                  <c:v>3.4632000000000001</c:v>
                </c:pt>
                <c:pt idx="677">
                  <c:v>2.3822999999999999</c:v>
                </c:pt>
                <c:pt idx="678">
                  <c:v>1.9152000000000002</c:v>
                </c:pt>
                <c:pt idx="679">
                  <c:v>2.2589999999999999</c:v>
                </c:pt>
                <c:pt idx="680">
                  <c:v>2.2599</c:v>
                </c:pt>
                <c:pt idx="681">
                  <c:v>2.2284000000000002</c:v>
                </c:pt>
                <c:pt idx="682">
                  <c:v>2.0106000000000002</c:v>
                </c:pt>
                <c:pt idx="683">
                  <c:v>1.8909</c:v>
                </c:pt>
                <c:pt idx="684">
                  <c:v>1.7451000000000001</c:v>
                </c:pt>
                <c:pt idx="685">
                  <c:v>1.4300999999999999</c:v>
                </c:pt>
                <c:pt idx="686">
                  <c:v>1.5381</c:v>
                </c:pt>
                <c:pt idx="687">
                  <c:v>1.4723999999999999</c:v>
                </c:pt>
                <c:pt idx="688">
                  <c:v>1.278</c:v>
                </c:pt>
                <c:pt idx="689">
                  <c:v>1.1205000000000001</c:v>
                </c:pt>
                <c:pt idx="690">
                  <c:v>1.0305</c:v>
                </c:pt>
                <c:pt idx="691">
                  <c:v>0.96029999999999993</c:v>
                </c:pt>
                <c:pt idx="692">
                  <c:v>0.84060000000000001</c:v>
                </c:pt>
                <c:pt idx="693">
                  <c:v>0.79470000000000007</c:v>
                </c:pt>
                <c:pt idx="694">
                  <c:v>0.78120000000000001</c:v>
                </c:pt>
                <c:pt idx="695">
                  <c:v>0.76139999999999997</c:v>
                </c:pt>
                <c:pt idx="696">
                  <c:v>0.63990000000000002</c:v>
                </c:pt>
                <c:pt idx="697">
                  <c:v>0.50580000000000003</c:v>
                </c:pt>
                <c:pt idx="698">
                  <c:v>0.53459999999999996</c:v>
                </c:pt>
                <c:pt idx="699">
                  <c:v>0.46800000000000003</c:v>
                </c:pt>
                <c:pt idx="700">
                  <c:v>0.44009999999999999</c:v>
                </c:pt>
                <c:pt idx="701">
                  <c:v>0.47700000000000004</c:v>
                </c:pt>
                <c:pt idx="702">
                  <c:v>0.48870000000000002</c:v>
                </c:pt>
                <c:pt idx="703">
                  <c:v>0.45540000000000003</c:v>
                </c:pt>
                <c:pt idx="704">
                  <c:v>0.4617</c:v>
                </c:pt>
                <c:pt idx="705">
                  <c:v>0.47160000000000002</c:v>
                </c:pt>
                <c:pt idx="706">
                  <c:v>0.57690000000000008</c:v>
                </c:pt>
                <c:pt idx="707">
                  <c:v>0.77129999999999999</c:v>
                </c:pt>
                <c:pt idx="708">
                  <c:v>0.83790000000000009</c:v>
                </c:pt>
                <c:pt idx="709">
                  <c:v>1.0044000000000002</c:v>
                </c:pt>
                <c:pt idx="710">
                  <c:v>0.89549999999999996</c:v>
                </c:pt>
                <c:pt idx="711">
                  <c:v>0.98729999999999996</c:v>
                </c:pt>
                <c:pt idx="712">
                  <c:v>0.64890000000000003</c:v>
                </c:pt>
                <c:pt idx="713">
                  <c:v>0.6120000000000001</c:v>
                </c:pt>
                <c:pt idx="714">
                  <c:v>0.64529999999999998</c:v>
                </c:pt>
                <c:pt idx="715">
                  <c:v>0.72450000000000003</c:v>
                </c:pt>
                <c:pt idx="716">
                  <c:v>0.78749999999999998</c:v>
                </c:pt>
                <c:pt idx="717">
                  <c:v>0.84870000000000001</c:v>
                </c:pt>
                <c:pt idx="718">
                  <c:v>0.83970000000000011</c:v>
                </c:pt>
                <c:pt idx="719">
                  <c:v>0.87029999999999996</c:v>
                </c:pt>
                <c:pt idx="720">
                  <c:v>0.86039999999999994</c:v>
                </c:pt>
                <c:pt idx="721">
                  <c:v>0.84960000000000002</c:v>
                </c:pt>
                <c:pt idx="722">
                  <c:v>0.83250000000000002</c:v>
                </c:pt>
                <c:pt idx="723">
                  <c:v>0.85409999999999997</c:v>
                </c:pt>
                <c:pt idx="724">
                  <c:v>0.86849999999999994</c:v>
                </c:pt>
                <c:pt idx="725">
                  <c:v>0.85770000000000002</c:v>
                </c:pt>
                <c:pt idx="726">
                  <c:v>0.88019999999999998</c:v>
                </c:pt>
                <c:pt idx="727">
                  <c:v>0.82530000000000003</c:v>
                </c:pt>
                <c:pt idx="728">
                  <c:v>0.82710000000000006</c:v>
                </c:pt>
                <c:pt idx="729">
                  <c:v>0.84960000000000002</c:v>
                </c:pt>
                <c:pt idx="730">
                  <c:v>0.94140000000000001</c:v>
                </c:pt>
                <c:pt idx="731">
                  <c:v>0.95129999999999992</c:v>
                </c:pt>
                <c:pt idx="732">
                  <c:v>0.93600000000000005</c:v>
                </c:pt>
                <c:pt idx="733">
                  <c:v>1.0269000000000001</c:v>
                </c:pt>
                <c:pt idx="734">
                  <c:v>1.08</c:v>
                </c:pt>
                <c:pt idx="735">
                  <c:v>0.88109999999999999</c:v>
                </c:pt>
                <c:pt idx="736">
                  <c:v>0.8226</c:v>
                </c:pt>
                <c:pt idx="737">
                  <c:v>0.82080000000000009</c:v>
                </c:pt>
                <c:pt idx="738">
                  <c:v>0.81359999999999999</c:v>
                </c:pt>
                <c:pt idx="739">
                  <c:v>0.72360000000000002</c:v>
                </c:pt>
                <c:pt idx="740">
                  <c:v>0.65790000000000004</c:v>
                </c:pt>
                <c:pt idx="741">
                  <c:v>0.61650000000000005</c:v>
                </c:pt>
                <c:pt idx="742">
                  <c:v>0.6048</c:v>
                </c:pt>
                <c:pt idx="743">
                  <c:v>0.5625</c:v>
                </c:pt>
                <c:pt idx="744">
                  <c:v>0.49410000000000004</c:v>
                </c:pt>
                <c:pt idx="745">
                  <c:v>0.441</c:v>
                </c:pt>
                <c:pt idx="746">
                  <c:v>0.34650000000000003</c:v>
                </c:pt>
                <c:pt idx="747">
                  <c:v>0.315</c:v>
                </c:pt>
                <c:pt idx="748">
                  <c:v>0.30780000000000002</c:v>
                </c:pt>
                <c:pt idx="749">
                  <c:v>0.29250000000000004</c:v>
                </c:pt>
                <c:pt idx="750">
                  <c:v>0.2979</c:v>
                </c:pt>
                <c:pt idx="751">
                  <c:v>0.30150000000000005</c:v>
                </c:pt>
                <c:pt idx="752">
                  <c:v>0.31140000000000001</c:v>
                </c:pt>
                <c:pt idx="753">
                  <c:v>0.31769999999999998</c:v>
                </c:pt>
                <c:pt idx="754">
                  <c:v>0.35460000000000003</c:v>
                </c:pt>
                <c:pt idx="755">
                  <c:v>0.41490000000000005</c:v>
                </c:pt>
                <c:pt idx="756">
                  <c:v>0.41940000000000005</c:v>
                </c:pt>
                <c:pt idx="757">
                  <c:v>0.42209999999999998</c:v>
                </c:pt>
                <c:pt idx="758">
                  <c:v>0.43380000000000002</c:v>
                </c:pt>
                <c:pt idx="759">
                  <c:v>0.43830000000000002</c:v>
                </c:pt>
                <c:pt idx="760">
                  <c:v>0.40590000000000004</c:v>
                </c:pt>
                <c:pt idx="761">
                  <c:v>0.40410000000000001</c:v>
                </c:pt>
                <c:pt idx="762">
                  <c:v>0.3402</c:v>
                </c:pt>
                <c:pt idx="763">
                  <c:v>0.34290000000000004</c:v>
                </c:pt>
                <c:pt idx="764">
                  <c:v>0.3231</c:v>
                </c:pt>
                <c:pt idx="765">
                  <c:v>0.37709999999999999</c:v>
                </c:pt>
                <c:pt idx="766">
                  <c:v>0.45990000000000003</c:v>
                </c:pt>
                <c:pt idx="767">
                  <c:v>0.48150000000000004</c:v>
                </c:pt>
                <c:pt idx="768">
                  <c:v>0.55800000000000005</c:v>
                </c:pt>
                <c:pt idx="769">
                  <c:v>0.73619999999999997</c:v>
                </c:pt>
                <c:pt idx="770">
                  <c:v>1.9512000000000003</c:v>
                </c:pt>
                <c:pt idx="771">
                  <c:v>2.3040000000000003</c:v>
                </c:pt>
                <c:pt idx="772">
                  <c:v>3.1941000000000002</c:v>
                </c:pt>
                <c:pt idx="773">
                  <c:v>3.3506999999999998</c:v>
                </c:pt>
                <c:pt idx="774">
                  <c:v>3.4353000000000002</c:v>
                </c:pt>
              </c:numCache>
            </c:numRef>
          </c:xVal>
          <c:yVal>
            <c:numRef>
              <c:f>'Processed Ik'!$C$2:$C$2958</c:f>
              <c:numCache>
                <c:formatCode>General</c:formatCode>
                <c:ptCount val="2957"/>
                <c:pt idx="0">
                  <c:v>-39.768000000000001</c:v>
                </c:pt>
                <c:pt idx="1">
                  <c:v>-39.831000000000003</c:v>
                </c:pt>
                <c:pt idx="2">
                  <c:v>-39.898000000000003</c:v>
                </c:pt>
                <c:pt idx="3">
                  <c:v>-39.963000000000001</c:v>
                </c:pt>
                <c:pt idx="4">
                  <c:v>-40.020000000000003</c:v>
                </c:pt>
                <c:pt idx="5">
                  <c:v>-40.088999999999999</c:v>
                </c:pt>
                <c:pt idx="6">
                  <c:v>-40.15</c:v>
                </c:pt>
                <c:pt idx="7">
                  <c:v>-40.206000000000003</c:v>
                </c:pt>
                <c:pt idx="8">
                  <c:v>-40.256999999999998</c:v>
                </c:pt>
                <c:pt idx="9">
                  <c:v>-40.307000000000002</c:v>
                </c:pt>
                <c:pt idx="10">
                  <c:v>-40.369999999999997</c:v>
                </c:pt>
                <c:pt idx="11">
                  <c:v>-40.435000000000002</c:v>
                </c:pt>
                <c:pt idx="12">
                  <c:v>-40.496000000000002</c:v>
                </c:pt>
                <c:pt idx="13">
                  <c:v>-40.551000000000002</c:v>
                </c:pt>
                <c:pt idx="14">
                  <c:v>-40.603000000000002</c:v>
                </c:pt>
                <c:pt idx="15">
                  <c:v>-40.665999999999997</c:v>
                </c:pt>
                <c:pt idx="16">
                  <c:v>-40.729999999999997</c:v>
                </c:pt>
                <c:pt idx="17">
                  <c:v>-40.784999999999997</c:v>
                </c:pt>
                <c:pt idx="18">
                  <c:v>-40.838999999999999</c:v>
                </c:pt>
                <c:pt idx="19">
                  <c:v>-40.892000000000003</c:v>
                </c:pt>
                <c:pt idx="20">
                  <c:v>-40.945999999999998</c:v>
                </c:pt>
                <c:pt idx="21">
                  <c:v>-41</c:v>
                </c:pt>
                <c:pt idx="22">
                  <c:v>-41.051000000000002</c:v>
                </c:pt>
                <c:pt idx="23">
                  <c:v>-41.100999999999999</c:v>
                </c:pt>
                <c:pt idx="24">
                  <c:v>-41.151000000000003</c:v>
                </c:pt>
                <c:pt idx="25">
                  <c:v>-41.203000000000003</c:v>
                </c:pt>
                <c:pt idx="26">
                  <c:v>-41.253999999999998</c:v>
                </c:pt>
                <c:pt idx="27">
                  <c:v>-41.305</c:v>
                </c:pt>
                <c:pt idx="28">
                  <c:v>-41.365000000000002</c:v>
                </c:pt>
                <c:pt idx="29">
                  <c:v>-41.423000000000002</c:v>
                </c:pt>
                <c:pt idx="30">
                  <c:v>-41.481000000000002</c:v>
                </c:pt>
                <c:pt idx="31">
                  <c:v>-41.537999999999997</c:v>
                </c:pt>
                <c:pt idx="32">
                  <c:v>-41.594000000000001</c:v>
                </c:pt>
                <c:pt idx="33">
                  <c:v>-41.654000000000003</c:v>
                </c:pt>
                <c:pt idx="34">
                  <c:v>-41.713000000000001</c:v>
                </c:pt>
                <c:pt idx="35">
                  <c:v>-41.767000000000003</c:v>
                </c:pt>
                <c:pt idx="36">
                  <c:v>-41.82</c:v>
                </c:pt>
                <c:pt idx="37">
                  <c:v>-41.875</c:v>
                </c:pt>
                <c:pt idx="38">
                  <c:v>-41.933</c:v>
                </c:pt>
                <c:pt idx="39">
                  <c:v>-41.994</c:v>
                </c:pt>
                <c:pt idx="40">
                  <c:v>-42.043999999999997</c:v>
                </c:pt>
                <c:pt idx="41">
                  <c:v>-42.103000000000002</c:v>
                </c:pt>
                <c:pt idx="42">
                  <c:v>-42.158999999999999</c:v>
                </c:pt>
                <c:pt idx="43">
                  <c:v>-42.215000000000003</c:v>
                </c:pt>
                <c:pt idx="44">
                  <c:v>-42.268999999999998</c:v>
                </c:pt>
                <c:pt idx="45">
                  <c:v>-42.319000000000003</c:v>
                </c:pt>
                <c:pt idx="46">
                  <c:v>-42.378</c:v>
                </c:pt>
                <c:pt idx="47">
                  <c:v>-42.436</c:v>
                </c:pt>
                <c:pt idx="48">
                  <c:v>-42.494</c:v>
                </c:pt>
                <c:pt idx="49">
                  <c:v>-42.542999999999999</c:v>
                </c:pt>
                <c:pt idx="50">
                  <c:v>-42.6</c:v>
                </c:pt>
                <c:pt idx="51">
                  <c:v>-42.658000000000001</c:v>
                </c:pt>
                <c:pt idx="52">
                  <c:v>-42.716000000000001</c:v>
                </c:pt>
                <c:pt idx="53">
                  <c:v>-42.765999999999998</c:v>
                </c:pt>
                <c:pt idx="54">
                  <c:v>-42.822000000000003</c:v>
                </c:pt>
                <c:pt idx="55">
                  <c:v>-42.872999999999998</c:v>
                </c:pt>
                <c:pt idx="56">
                  <c:v>-42.924999999999997</c:v>
                </c:pt>
                <c:pt idx="57">
                  <c:v>-42.98</c:v>
                </c:pt>
                <c:pt idx="58">
                  <c:v>-43.033999999999999</c:v>
                </c:pt>
                <c:pt idx="59">
                  <c:v>-43.09</c:v>
                </c:pt>
                <c:pt idx="60">
                  <c:v>-43.146000000000001</c:v>
                </c:pt>
                <c:pt idx="61">
                  <c:v>-43.194000000000003</c:v>
                </c:pt>
                <c:pt idx="62">
                  <c:v>-43.247</c:v>
                </c:pt>
                <c:pt idx="63">
                  <c:v>-43.3</c:v>
                </c:pt>
                <c:pt idx="64">
                  <c:v>-43.353000000000002</c:v>
                </c:pt>
                <c:pt idx="65">
                  <c:v>-43.408999999999999</c:v>
                </c:pt>
                <c:pt idx="66">
                  <c:v>-43.465000000000003</c:v>
                </c:pt>
                <c:pt idx="67">
                  <c:v>-43.523000000000003</c:v>
                </c:pt>
                <c:pt idx="68">
                  <c:v>-43.572000000000003</c:v>
                </c:pt>
                <c:pt idx="69">
                  <c:v>-43.622999999999998</c:v>
                </c:pt>
                <c:pt idx="70">
                  <c:v>-43.677999999999997</c:v>
                </c:pt>
                <c:pt idx="71">
                  <c:v>-43.734999999999999</c:v>
                </c:pt>
                <c:pt idx="72">
                  <c:v>-43.792999999999999</c:v>
                </c:pt>
                <c:pt idx="73">
                  <c:v>-43.853999999999999</c:v>
                </c:pt>
                <c:pt idx="74">
                  <c:v>-43.918999999999997</c:v>
                </c:pt>
                <c:pt idx="75">
                  <c:v>-43.982999999999997</c:v>
                </c:pt>
                <c:pt idx="76">
                  <c:v>-44.046999999999997</c:v>
                </c:pt>
                <c:pt idx="77">
                  <c:v>-44.11</c:v>
                </c:pt>
                <c:pt idx="78">
                  <c:v>-44.170999999999999</c:v>
                </c:pt>
                <c:pt idx="79">
                  <c:v>-44.232999999999997</c:v>
                </c:pt>
                <c:pt idx="80">
                  <c:v>-44.293999999999997</c:v>
                </c:pt>
                <c:pt idx="81">
                  <c:v>-44.356000000000002</c:v>
                </c:pt>
                <c:pt idx="82">
                  <c:v>-44.417000000000002</c:v>
                </c:pt>
                <c:pt idx="83">
                  <c:v>-44.481000000000002</c:v>
                </c:pt>
                <c:pt idx="84">
                  <c:v>-44.543999999999997</c:v>
                </c:pt>
                <c:pt idx="85">
                  <c:v>-44.606999999999999</c:v>
                </c:pt>
                <c:pt idx="86">
                  <c:v>-44.670999999999999</c:v>
                </c:pt>
                <c:pt idx="87">
                  <c:v>-44.734000000000002</c:v>
                </c:pt>
                <c:pt idx="88">
                  <c:v>-44.796999999999997</c:v>
                </c:pt>
                <c:pt idx="89">
                  <c:v>-44.859000000000002</c:v>
                </c:pt>
                <c:pt idx="90">
                  <c:v>-44.917000000000002</c:v>
                </c:pt>
                <c:pt idx="91">
                  <c:v>-44.970999999999997</c:v>
                </c:pt>
                <c:pt idx="92">
                  <c:v>-45.021999999999998</c:v>
                </c:pt>
                <c:pt idx="93">
                  <c:v>-45.081000000000003</c:v>
                </c:pt>
                <c:pt idx="94">
                  <c:v>-45.13</c:v>
                </c:pt>
                <c:pt idx="95">
                  <c:v>-45.19</c:v>
                </c:pt>
                <c:pt idx="96">
                  <c:v>-45.25</c:v>
                </c:pt>
                <c:pt idx="97">
                  <c:v>-45.31</c:v>
                </c:pt>
                <c:pt idx="98">
                  <c:v>-45.37</c:v>
                </c:pt>
                <c:pt idx="99">
                  <c:v>-45.429000000000002</c:v>
                </c:pt>
                <c:pt idx="100">
                  <c:v>-45.485999999999997</c:v>
                </c:pt>
                <c:pt idx="101">
                  <c:v>-45.542999999999999</c:v>
                </c:pt>
                <c:pt idx="102">
                  <c:v>-45.600999999999999</c:v>
                </c:pt>
                <c:pt idx="103">
                  <c:v>-45.656999999999996</c:v>
                </c:pt>
                <c:pt idx="104">
                  <c:v>-45.715000000000003</c:v>
                </c:pt>
                <c:pt idx="105">
                  <c:v>-45.773000000000003</c:v>
                </c:pt>
                <c:pt idx="106">
                  <c:v>-45.832000000000001</c:v>
                </c:pt>
                <c:pt idx="107">
                  <c:v>-45.881</c:v>
                </c:pt>
                <c:pt idx="108">
                  <c:v>-45.93</c:v>
                </c:pt>
                <c:pt idx="109">
                  <c:v>-45.981000000000002</c:v>
                </c:pt>
                <c:pt idx="110">
                  <c:v>-46.033000000000001</c:v>
                </c:pt>
                <c:pt idx="111">
                  <c:v>-46.084000000000003</c:v>
                </c:pt>
                <c:pt idx="112">
                  <c:v>-46.134999999999998</c:v>
                </c:pt>
                <c:pt idx="113">
                  <c:v>-46.188000000000002</c:v>
                </c:pt>
                <c:pt idx="114">
                  <c:v>-46.241</c:v>
                </c:pt>
                <c:pt idx="115">
                  <c:v>-46.295000000000002</c:v>
                </c:pt>
                <c:pt idx="116">
                  <c:v>-46.348999999999997</c:v>
                </c:pt>
                <c:pt idx="117">
                  <c:v>-46.402000000000001</c:v>
                </c:pt>
                <c:pt idx="118">
                  <c:v>-46.454999999999998</c:v>
                </c:pt>
                <c:pt idx="119">
                  <c:v>-46.506999999999998</c:v>
                </c:pt>
                <c:pt idx="120">
                  <c:v>-46.558999999999997</c:v>
                </c:pt>
                <c:pt idx="121">
                  <c:v>-46.61</c:v>
                </c:pt>
                <c:pt idx="122">
                  <c:v>-46.661999999999999</c:v>
                </c:pt>
                <c:pt idx="123">
                  <c:v>-46.713000000000001</c:v>
                </c:pt>
                <c:pt idx="124">
                  <c:v>-46.762999999999998</c:v>
                </c:pt>
                <c:pt idx="125">
                  <c:v>-46.813000000000002</c:v>
                </c:pt>
                <c:pt idx="126">
                  <c:v>-46.862000000000002</c:v>
                </c:pt>
                <c:pt idx="127">
                  <c:v>-46.911000000000001</c:v>
                </c:pt>
                <c:pt idx="128">
                  <c:v>-46.968000000000004</c:v>
                </c:pt>
                <c:pt idx="129">
                  <c:v>-47.024999999999999</c:v>
                </c:pt>
                <c:pt idx="130">
                  <c:v>-47.076000000000001</c:v>
                </c:pt>
                <c:pt idx="131">
                  <c:v>-47.128</c:v>
                </c:pt>
                <c:pt idx="132">
                  <c:v>-47.179000000000002</c:v>
                </c:pt>
                <c:pt idx="133">
                  <c:v>-47.228999999999999</c:v>
                </c:pt>
                <c:pt idx="134">
                  <c:v>-47.287999999999997</c:v>
                </c:pt>
                <c:pt idx="135">
                  <c:v>-47.344999999999999</c:v>
                </c:pt>
                <c:pt idx="136">
                  <c:v>-47.4</c:v>
                </c:pt>
                <c:pt idx="137">
                  <c:v>-47.462000000000003</c:v>
                </c:pt>
                <c:pt idx="138">
                  <c:v>-47.518999999999998</c:v>
                </c:pt>
                <c:pt idx="139">
                  <c:v>-47.575000000000003</c:v>
                </c:pt>
                <c:pt idx="140">
                  <c:v>-47.628</c:v>
                </c:pt>
                <c:pt idx="141">
                  <c:v>-47.682000000000002</c:v>
                </c:pt>
                <c:pt idx="142">
                  <c:v>-47.734999999999999</c:v>
                </c:pt>
                <c:pt idx="143">
                  <c:v>-47.79</c:v>
                </c:pt>
                <c:pt idx="144">
                  <c:v>-47.843000000000004</c:v>
                </c:pt>
                <c:pt idx="145">
                  <c:v>-47.896000000000001</c:v>
                </c:pt>
                <c:pt idx="146">
                  <c:v>-47.948</c:v>
                </c:pt>
                <c:pt idx="147">
                  <c:v>-48</c:v>
                </c:pt>
                <c:pt idx="148">
                  <c:v>-48.05</c:v>
                </c:pt>
                <c:pt idx="149">
                  <c:v>-48.100999999999999</c:v>
                </c:pt>
                <c:pt idx="150">
                  <c:v>-48.158000000000001</c:v>
                </c:pt>
                <c:pt idx="151">
                  <c:v>-48.216000000000001</c:v>
                </c:pt>
                <c:pt idx="152">
                  <c:v>-48.274999999999999</c:v>
                </c:pt>
                <c:pt idx="153">
                  <c:v>-48.331000000000003</c:v>
                </c:pt>
                <c:pt idx="154">
                  <c:v>-48.390999999999998</c:v>
                </c:pt>
                <c:pt idx="155">
                  <c:v>-48.442</c:v>
                </c:pt>
                <c:pt idx="156">
                  <c:v>-48.496000000000002</c:v>
                </c:pt>
                <c:pt idx="157">
                  <c:v>-48.552</c:v>
                </c:pt>
                <c:pt idx="158">
                  <c:v>-48.610999999999997</c:v>
                </c:pt>
                <c:pt idx="159">
                  <c:v>-48.671999999999997</c:v>
                </c:pt>
                <c:pt idx="160">
                  <c:v>-48.731999999999999</c:v>
                </c:pt>
                <c:pt idx="161">
                  <c:v>-48.792999999999999</c:v>
                </c:pt>
                <c:pt idx="162">
                  <c:v>-48.853000000000002</c:v>
                </c:pt>
                <c:pt idx="163">
                  <c:v>-48.914000000000001</c:v>
                </c:pt>
                <c:pt idx="164">
                  <c:v>-48.975000000000001</c:v>
                </c:pt>
                <c:pt idx="165">
                  <c:v>-49.036000000000001</c:v>
                </c:pt>
                <c:pt idx="166">
                  <c:v>-49.094999999999999</c:v>
                </c:pt>
                <c:pt idx="167">
                  <c:v>-49.151000000000003</c:v>
                </c:pt>
                <c:pt idx="168">
                  <c:v>-49.204999999999998</c:v>
                </c:pt>
                <c:pt idx="169">
                  <c:v>-49.262999999999998</c:v>
                </c:pt>
                <c:pt idx="170">
                  <c:v>-49.317</c:v>
                </c:pt>
                <c:pt idx="171">
                  <c:v>-49.369</c:v>
                </c:pt>
                <c:pt idx="172">
                  <c:v>-49.424999999999997</c:v>
                </c:pt>
                <c:pt idx="173">
                  <c:v>-49.475000000000001</c:v>
                </c:pt>
                <c:pt idx="174">
                  <c:v>-49.53</c:v>
                </c:pt>
                <c:pt idx="175">
                  <c:v>-49.585999999999999</c:v>
                </c:pt>
                <c:pt idx="176">
                  <c:v>-49.642000000000003</c:v>
                </c:pt>
                <c:pt idx="177">
                  <c:v>-49.698</c:v>
                </c:pt>
                <c:pt idx="178">
                  <c:v>-49.75</c:v>
                </c:pt>
                <c:pt idx="179">
                  <c:v>-49.805999999999997</c:v>
                </c:pt>
                <c:pt idx="180">
                  <c:v>-49.862000000000002</c:v>
                </c:pt>
                <c:pt idx="181">
                  <c:v>-49.915999999999997</c:v>
                </c:pt>
                <c:pt idx="182">
                  <c:v>-49.969000000000001</c:v>
                </c:pt>
                <c:pt idx="183">
                  <c:v>-50.021999999999998</c:v>
                </c:pt>
                <c:pt idx="184">
                  <c:v>-50.073</c:v>
                </c:pt>
                <c:pt idx="185">
                  <c:v>-50.127000000000002</c:v>
                </c:pt>
                <c:pt idx="186">
                  <c:v>-50.182000000000002</c:v>
                </c:pt>
                <c:pt idx="187">
                  <c:v>-50.235999999999997</c:v>
                </c:pt>
                <c:pt idx="188">
                  <c:v>-50.29</c:v>
                </c:pt>
                <c:pt idx="189">
                  <c:v>-50.344000000000001</c:v>
                </c:pt>
                <c:pt idx="190">
                  <c:v>-50.398000000000003</c:v>
                </c:pt>
                <c:pt idx="191">
                  <c:v>-50.451000000000001</c:v>
                </c:pt>
                <c:pt idx="192">
                  <c:v>-50.506</c:v>
                </c:pt>
                <c:pt idx="193">
                  <c:v>-50.558999999999997</c:v>
                </c:pt>
                <c:pt idx="194">
                  <c:v>-50.612000000000002</c:v>
                </c:pt>
                <c:pt idx="195">
                  <c:v>-50.667000000000002</c:v>
                </c:pt>
                <c:pt idx="196">
                  <c:v>-50.722000000000001</c:v>
                </c:pt>
                <c:pt idx="197">
                  <c:v>-50.777000000000001</c:v>
                </c:pt>
                <c:pt idx="198">
                  <c:v>-50.83</c:v>
                </c:pt>
                <c:pt idx="199">
                  <c:v>-50.883000000000003</c:v>
                </c:pt>
                <c:pt idx="200">
                  <c:v>-50.933999999999997</c:v>
                </c:pt>
                <c:pt idx="201">
                  <c:v>-50.985999999999997</c:v>
                </c:pt>
                <c:pt idx="202">
                  <c:v>-51.037999999999997</c:v>
                </c:pt>
                <c:pt idx="203">
                  <c:v>-51.088999999999999</c:v>
                </c:pt>
                <c:pt idx="204">
                  <c:v>-51.143999999999998</c:v>
                </c:pt>
                <c:pt idx="205">
                  <c:v>-51.197000000000003</c:v>
                </c:pt>
                <c:pt idx="206">
                  <c:v>-51.25</c:v>
                </c:pt>
                <c:pt idx="207">
                  <c:v>-51.304000000000002</c:v>
                </c:pt>
                <c:pt idx="208">
                  <c:v>-51.353999999999999</c:v>
                </c:pt>
                <c:pt idx="209">
                  <c:v>-51.405000000000001</c:v>
                </c:pt>
                <c:pt idx="210">
                  <c:v>-51.457000000000001</c:v>
                </c:pt>
                <c:pt idx="211">
                  <c:v>-51.509</c:v>
                </c:pt>
                <c:pt idx="212">
                  <c:v>-51.561999999999998</c:v>
                </c:pt>
                <c:pt idx="213">
                  <c:v>-51.613</c:v>
                </c:pt>
                <c:pt idx="214">
                  <c:v>-51.667999999999999</c:v>
                </c:pt>
                <c:pt idx="215">
                  <c:v>-51.720999999999997</c:v>
                </c:pt>
                <c:pt idx="216">
                  <c:v>-51.771999999999998</c:v>
                </c:pt>
                <c:pt idx="217">
                  <c:v>-51.825000000000003</c:v>
                </c:pt>
                <c:pt idx="218">
                  <c:v>-51.875999999999998</c:v>
                </c:pt>
                <c:pt idx="219">
                  <c:v>-51.926000000000002</c:v>
                </c:pt>
                <c:pt idx="220">
                  <c:v>-51.975999999999999</c:v>
                </c:pt>
                <c:pt idx="221">
                  <c:v>-52.031999999999996</c:v>
                </c:pt>
                <c:pt idx="222">
                  <c:v>-52.085999999999999</c:v>
                </c:pt>
                <c:pt idx="223">
                  <c:v>-52.140999999999998</c:v>
                </c:pt>
                <c:pt idx="224">
                  <c:v>-52.194000000000003</c:v>
                </c:pt>
                <c:pt idx="225">
                  <c:v>-52.246000000000002</c:v>
                </c:pt>
                <c:pt idx="226">
                  <c:v>-52.296999999999997</c:v>
                </c:pt>
                <c:pt idx="227">
                  <c:v>-52.348999999999997</c:v>
                </c:pt>
                <c:pt idx="228">
                  <c:v>-52.405000000000001</c:v>
                </c:pt>
                <c:pt idx="229">
                  <c:v>-52.459000000000003</c:v>
                </c:pt>
                <c:pt idx="230">
                  <c:v>-52.512999999999998</c:v>
                </c:pt>
                <c:pt idx="231">
                  <c:v>-52.566000000000003</c:v>
                </c:pt>
                <c:pt idx="232">
                  <c:v>-52.619</c:v>
                </c:pt>
                <c:pt idx="233">
                  <c:v>-52.674999999999997</c:v>
                </c:pt>
                <c:pt idx="234">
                  <c:v>-52.731000000000002</c:v>
                </c:pt>
                <c:pt idx="235">
                  <c:v>-52.787999999999997</c:v>
                </c:pt>
                <c:pt idx="236">
                  <c:v>-52.841000000000001</c:v>
                </c:pt>
                <c:pt idx="237">
                  <c:v>-52.893999999999998</c:v>
                </c:pt>
                <c:pt idx="238">
                  <c:v>-52.948</c:v>
                </c:pt>
                <c:pt idx="239">
                  <c:v>-53</c:v>
                </c:pt>
                <c:pt idx="240">
                  <c:v>-53.052999999999997</c:v>
                </c:pt>
                <c:pt idx="241">
                  <c:v>-53.103999999999999</c:v>
                </c:pt>
                <c:pt idx="242">
                  <c:v>-53.154000000000003</c:v>
                </c:pt>
                <c:pt idx="243">
                  <c:v>-53.207000000000001</c:v>
                </c:pt>
                <c:pt idx="244">
                  <c:v>-53.259</c:v>
                </c:pt>
                <c:pt idx="245">
                  <c:v>-53.308999999999997</c:v>
                </c:pt>
                <c:pt idx="246">
                  <c:v>-53.359000000000002</c:v>
                </c:pt>
                <c:pt idx="247">
                  <c:v>-53.412999999999997</c:v>
                </c:pt>
                <c:pt idx="248">
                  <c:v>-53.466000000000001</c:v>
                </c:pt>
                <c:pt idx="249">
                  <c:v>-53.515999999999998</c:v>
                </c:pt>
                <c:pt idx="250">
                  <c:v>-53.567</c:v>
                </c:pt>
                <c:pt idx="251">
                  <c:v>-53.621000000000002</c:v>
                </c:pt>
                <c:pt idx="252">
                  <c:v>-53.670999999999999</c:v>
                </c:pt>
                <c:pt idx="253">
                  <c:v>-53.722000000000001</c:v>
                </c:pt>
                <c:pt idx="254">
                  <c:v>-53.776000000000003</c:v>
                </c:pt>
                <c:pt idx="255">
                  <c:v>-53.826000000000001</c:v>
                </c:pt>
                <c:pt idx="256">
                  <c:v>-53.881</c:v>
                </c:pt>
                <c:pt idx="257">
                  <c:v>-53.93</c:v>
                </c:pt>
                <c:pt idx="258">
                  <c:v>-53.981000000000002</c:v>
                </c:pt>
                <c:pt idx="259">
                  <c:v>-54.036000000000001</c:v>
                </c:pt>
                <c:pt idx="260">
                  <c:v>-54.091999999999999</c:v>
                </c:pt>
                <c:pt idx="261">
                  <c:v>-54.143999999999998</c:v>
                </c:pt>
                <c:pt idx="262">
                  <c:v>-54.197000000000003</c:v>
                </c:pt>
                <c:pt idx="263">
                  <c:v>-54.247</c:v>
                </c:pt>
                <c:pt idx="264">
                  <c:v>-54.298999999999999</c:v>
                </c:pt>
                <c:pt idx="265">
                  <c:v>-54.350999999999999</c:v>
                </c:pt>
                <c:pt idx="266">
                  <c:v>-54.402000000000001</c:v>
                </c:pt>
                <c:pt idx="267">
                  <c:v>-54.451999999999998</c:v>
                </c:pt>
                <c:pt idx="268">
                  <c:v>-54.506</c:v>
                </c:pt>
                <c:pt idx="269">
                  <c:v>-54.558</c:v>
                </c:pt>
                <c:pt idx="270">
                  <c:v>-54.609000000000002</c:v>
                </c:pt>
                <c:pt idx="271">
                  <c:v>-54.661999999999999</c:v>
                </c:pt>
                <c:pt idx="272">
                  <c:v>-54.713999999999999</c:v>
                </c:pt>
                <c:pt idx="273">
                  <c:v>-54.767000000000003</c:v>
                </c:pt>
                <c:pt idx="274">
                  <c:v>-54.817999999999998</c:v>
                </c:pt>
                <c:pt idx="275">
                  <c:v>-54.872</c:v>
                </c:pt>
                <c:pt idx="276">
                  <c:v>-54.920999999999999</c:v>
                </c:pt>
                <c:pt idx="277">
                  <c:v>-54.972999999999999</c:v>
                </c:pt>
                <c:pt idx="278">
                  <c:v>-55.026000000000003</c:v>
                </c:pt>
                <c:pt idx="279">
                  <c:v>-55.08</c:v>
                </c:pt>
                <c:pt idx="280">
                  <c:v>-55.133000000000003</c:v>
                </c:pt>
                <c:pt idx="281">
                  <c:v>-55.188000000000002</c:v>
                </c:pt>
                <c:pt idx="282">
                  <c:v>-55.238</c:v>
                </c:pt>
                <c:pt idx="283">
                  <c:v>-55.287999999999997</c:v>
                </c:pt>
                <c:pt idx="284">
                  <c:v>-55.338000000000001</c:v>
                </c:pt>
                <c:pt idx="285">
                  <c:v>-55.389000000000003</c:v>
                </c:pt>
                <c:pt idx="286">
                  <c:v>-55.44</c:v>
                </c:pt>
                <c:pt idx="287">
                  <c:v>-55.493000000000002</c:v>
                </c:pt>
                <c:pt idx="288">
                  <c:v>-55.545000000000002</c:v>
                </c:pt>
                <c:pt idx="289">
                  <c:v>-55.597000000000001</c:v>
                </c:pt>
                <c:pt idx="290">
                  <c:v>-55.648000000000003</c:v>
                </c:pt>
                <c:pt idx="291">
                  <c:v>-55.698999999999998</c:v>
                </c:pt>
                <c:pt idx="292">
                  <c:v>-55.752000000000002</c:v>
                </c:pt>
                <c:pt idx="293">
                  <c:v>-55.805</c:v>
                </c:pt>
                <c:pt idx="294">
                  <c:v>-55.854999999999997</c:v>
                </c:pt>
                <c:pt idx="295">
                  <c:v>-55.905999999999999</c:v>
                </c:pt>
                <c:pt idx="296">
                  <c:v>-55.956000000000003</c:v>
                </c:pt>
                <c:pt idx="297">
                  <c:v>-56.009</c:v>
                </c:pt>
                <c:pt idx="298">
                  <c:v>-56.063000000000002</c:v>
                </c:pt>
                <c:pt idx="299">
                  <c:v>-56.116</c:v>
                </c:pt>
                <c:pt idx="300">
                  <c:v>-56.165999999999997</c:v>
                </c:pt>
                <c:pt idx="301">
                  <c:v>-56.216000000000001</c:v>
                </c:pt>
                <c:pt idx="302">
                  <c:v>-56.267000000000003</c:v>
                </c:pt>
                <c:pt idx="303">
                  <c:v>-56.32</c:v>
                </c:pt>
                <c:pt idx="304">
                  <c:v>-56.372999999999998</c:v>
                </c:pt>
                <c:pt idx="305">
                  <c:v>-56.423000000000002</c:v>
                </c:pt>
                <c:pt idx="306">
                  <c:v>-56.473999999999997</c:v>
                </c:pt>
                <c:pt idx="307">
                  <c:v>-56.527000000000001</c:v>
                </c:pt>
                <c:pt idx="308">
                  <c:v>-56.58</c:v>
                </c:pt>
                <c:pt idx="309">
                  <c:v>-56.63</c:v>
                </c:pt>
                <c:pt idx="310">
                  <c:v>-56.68</c:v>
                </c:pt>
                <c:pt idx="311">
                  <c:v>-56.732999999999997</c:v>
                </c:pt>
                <c:pt idx="312">
                  <c:v>-56.783999999999999</c:v>
                </c:pt>
                <c:pt idx="313">
                  <c:v>-56.835000000000001</c:v>
                </c:pt>
                <c:pt idx="314">
                  <c:v>-56.884999999999998</c:v>
                </c:pt>
                <c:pt idx="315">
                  <c:v>-56.936</c:v>
                </c:pt>
                <c:pt idx="316">
                  <c:v>-56.988</c:v>
                </c:pt>
                <c:pt idx="317">
                  <c:v>-57.039000000000001</c:v>
                </c:pt>
                <c:pt idx="318">
                  <c:v>-57.091000000000001</c:v>
                </c:pt>
                <c:pt idx="319">
                  <c:v>-57.143000000000001</c:v>
                </c:pt>
                <c:pt idx="320">
                  <c:v>-57.195999999999998</c:v>
                </c:pt>
                <c:pt idx="321">
                  <c:v>-57.247</c:v>
                </c:pt>
                <c:pt idx="322">
                  <c:v>-57.298999999999999</c:v>
                </c:pt>
                <c:pt idx="323">
                  <c:v>-57.348999999999997</c:v>
                </c:pt>
                <c:pt idx="324">
                  <c:v>-57.4</c:v>
                </c:pt>
                <c:pt idx="325">
                  <c:v>-57.451000000000001</c:v>
                </c:pt>
                <c:pt idx="326">
                  <c:v>-57.505000000000003</c:v>
                </c:pt>
                <c:pt idx="327">
                  <c:v>-57.555</c:v>
                </c:pt>
                <c:pt idx="328">
                  <c:v>-57.604999999999997</c:v>
                </c:pt>
                <c:pt idx="329">
                  <c:v>-57.655000000000001</c:v>
                </c:pt>
                <c:pt idx="330">
                  <c:v>-57.709000000000003</c:v>
                </c:pt>
                <c:pt idx="331">
                  <c:v>-57.762</c:v>
                </c:pt>
                <c:pt idx="332">
                  <c:v>-57.816000000000003</c:v>
                </c:pt>
                <c:pt idx="333">
                  <c:v>-57.87</c:v>
                </c:pt>
                <c:pt idx="334">
                  <c:v>-57.920999999999999</c:v>
                </c:pt>
                <c:pt idx="335">
                  <c:v>-57.973999999999997</c:v>
                </c:pt>
                <c:pt idx="336">
                  <c:v>-58.024000000000001</c:v>
                </c:pt>
                <c:pt idx="337">
                  <c:v>-58.075000000000003</c:v>
                </c:pt>
                <c:pt idx="338">
                  <c:v>-58.128</c:v>
                </c:pt>
                <c:pt idx="339">
                  <c:v>-58.182000000000002</c:v>
                </c:pt>
                <c:pt idx="340">
                  <c:v>-58.234000000000002</c:v>
                </c:pt>
                <c:pt idx="341">
                  <c:v>-58.283999999999999</c:v>
                </c:pt>
                <c:pt idx="342">
                  <c:v>-58.335999999999999</c:v>
                </c:pt>
                <c:pt idx="343">
                  <c:v>-58.387</c:v>
                </c:pt>
                <c:pt idx="344">
                  <c:v>-58.44</c:v>
                </c:pt>
                <c:pt idx="345">
                  <c:v>-58.49</c:v>
                </c:pt>
                <c:pt idx="346">
                  <c:v>-58.54</c:v>
                </c:pt>
                <c:pt idx="347">
                  <c:v>-58.59</c:v>
                </c:pt>
                <c:pt idx="348">
                  <c:v>-58.643999999999998</c:v>
                </c:pt>
                <c:pt idx="349">
                  <c:v>-58.697000000000003</c:v>
                </c:pt>
                <c:pt idx="350">
                  <c:v>-58.747</c:v>
                </c:pt>
                <c:pt idx="351">
                  <c:v>-58.8</c:v>
                </c:pt>
                <c:pt idx="352">
                  <c:v>-58.853999999999999</c:v>
                </c:pt>
                <c:pt idx="353">
                  <c:v>-58.905999999999999</c:v>
                </c:pt>
                <c:pt idx="354">
                  <c:v>-58.957000000000001</c:v>
                </c:pt>
                <c:pt idx="355">
                  <c:v>-59.006999999999998</c:v>
                </c:pt>
                <c:pt idx="356">
                  <c:v>-59.057000000000002</c:v>
                </c:pt>
                <c:pt idx="357">
                  <c:v>-59.110999999999997</c:v>
                </c:pt>
                <c:pt idx="358">
                  <c:v>-59.161000000000001</c:v>
                </c:pt>
                <c:pt idx="359">
                  <c:v>-59.213999999999999</c:v>
                </c:pt>
                <c:pt idx="360">
                  <c:v>-59.268999999999998</c:v>
                </c:pt>
                <c:pt idx="361">
                  <c:v>-59.323999999999998</c:v>
                </c:pt>
                <c:pt idx="362">
                  <c:v>-59.377000000000002</c:v>
                </c:pt>
                <c:pt idx="363">
                  <c:v>-59.43</c:v>
                </c:pt>
                <c:pt idx="364">
                  <c:v>-59.482999999999997</c:v>
                </c:pt>
                <c:pt idx="365">
                  <c:v>-59.534999999999997</c:v>
                </c:pt>
                <c:pt idx="366">
                  <c:v>-59.587000000000003</c:v>
                </c:pt>
                <c:pt idx="367">
                  <c:v>-59.637999999999998</c:v>
                </c:pt>
                <c:pt idx="368">
                  <c:v>-59.689</c:v>
                </c:pt>
                <c:pt idx="369">
                  <c:v>-59.738999999999997</c:v>
                </c:pt>
                <c:pt idx="370">
                  <c:v>-59.79</c:v>
                </c:pt>
                <c:pt idx="371">
                  <c:v>-59.84</c:v>
                </c:pt>
                <c:pt idx="372">
                  <c:v>-59.893000000000001</c:v>
                </c:pt>
                <c:pt idx="373">
                  <c:v>-59.945999999999998</c:v>
                </c:pt>
                <c:pt idx="374">
                  <c:v>-60</c:v>
                </c:pt>
                <c:pt idx="375">
                  <c:v>-60.051000000000002</c:v>
                </c:pt>
                <c:pt idx="376">
                  <c:v>-60.103000000000002</c:v>
                </c:pt>
                <c:pt idx="377">
                  <c:v>-60.155999999999999</c:v>
                </c:pt>
                <c:pt idx="378">
                  <c:v>-60.207999999999998</c:v>
                </c:pt>
                <c:pt idx="379">
                  <c:v>-60.258000000000003</c:v>
                </c:pt>
                <c:pt idx="380">
                  <c:v>-60.311999999999998</c:v>
                </c:pt>
                <c:pt idx="381">
                  <c:v>-60.363999999999997</c:v>
                </c:pt>
                <c:pt idx="382">
                  <c:v>-60.417999999999999</c:v>
                </c:pt>
                <c:pt idx="383">
                  <c:v>-60.470999999999997</c:v>
                </c:pt>
                <c:pt idx="384">
                  <c:v>-60.521000000000001</c:v>
                </c:pt>
                <c:pt idx="385">
                  <c:v>-60.570999999999998</c:v>
                </c:pt>
                <c:pt idx="386">
                  <c:v>-60.621000000000002</c:v>
                </c:pt>
                <c:pt idx="387">
                  <c:v>-60.67</c:v>
                </c:pt>
                <c:pt idx="388">
                  <c:v>-60.722000000000001</c:v>
                </c:pt>
                <c:pt idx="389">
                  <c:v>-60.774999999999999</c:v>
                </c:pt>
                <c:pt idx="390">
                  <c:v>-60.828000000000003</c:v>
                </c:pt>
                <c:pt idx="391">
                  <c:v>-60.878</c:v>
                </c:pt>
                <c:pt idx="392">
                  <c:v>-60.93</c:v>
                </c:pt>
                <c:pt idx="393">
                  <c:v>-60.98</c:v>
                </c:pt>
                <c:pt idx="394">
                  <c:v>-61.033999999999999</c:v>
                </c:pt>
                <c:pt idx="395">
                  <c:v>-61.084000000000003</c:v>
                </c:pt>
                <c:pt idx="396">
                  <c:v>-61.134</c:v>
                </c:pt>
                <c:pt idx="397">
                  <c:v>-61.19</c:v>
                </c:pt>
                <c:pt idx="398">
                  <c:v>-61.244999999999997</c:v>
                </c:pt>
                <c:pt idx="399">
                  <c:v>-61.3</c:v>
                </c:pt>
                <c:pt idx="400">
                  <c:v>-61.353999999999999</c:v>
                </c:pt>
                <c:pt idx="401">
                  <c:v>-61.408999999999999</c:v>
                </c:pt>
                <c:pt idx="402">
                  <c:v>-61.457999999999998</c:v>
                </c:pt>
                <c:pt idx="403">
                  <c:v>-61.512999999999998</c:v>
                </c:pt>
                <c:pt idx="404">
                  <c:v>-61.564</c:v>
                </c:pt>
                <c:pt idx="405">
                  <c:v>-61.618000000000002</c:v>
                </c:pt>
                <c:pt idx="406">
                  <c:v>-61.668999999999997</c:v>
                </c:pt>
                <c:pt idx="407">
                  <c:v>-61.720999999999997</c:v>
                </c:pt>
                <c:pt idx="408">
                  <c:v>-61.774999999999999</c:v>
                </c:pt>
                <c:pt idx="409">
                  <c:v>-61.826000000000001</c:v>
                </c:pt>
                <c:pt idx="410">
                  <c:v>-61.878</c:v>
                </c:pt>
                <c:pt idx="411">
                  <c:v>-61.930999999999997</c:v>
                </c:pt>
                <c:pt idx="412">
                  <c:v>-61.982999999999997</c:v>
                </c:pt>
                <c:pt idx="413">
                  <c:v>-62.036000000000001</c:v>
                </c:pt>
                <c:pt idx="414">
                  <c:v>-62.087000000000003</c:v>
                </c:pt>
                <c:pt idx="415">
                  <c:v>-62.137</c:v>
                </c:pt>
                <c:pt idx="416">
                  <c:v>-62.188000000000002</c:v>
                </c:pt>
                <c:pt idx="417">
                  <c:v>-62.241</c:v>
                </c:pt>
                <c:pt idx="418">
                  <c:v>-62.290999999999997</c:v>
                </c:pt>
                <c:pt idx="419">
                  <c:v>-62.341000000000001</c:v>
                </c:pt>
                <c:pt idx="420">
                  <c:v>-62.393999999999998</c:v>
                </c:pt>
                <c:pt idx="421">
                  <c:v>-62.444000000000003</c:v>
                </c:pt>
                <c:pt idx="422">
                  <c:v>-62.494</c:v>
                </c:pt>
                <c:pt idx="423">
                  <c:v>-62.546999999999997</c:v>
                </c:pt>
                <c:pt idx="424">
                  <c:v>-62.6</c:v>
                </c:pt>
                <c:pt idx="425">
                  <c:v>-62.65</c:v>
                </c:pt>
                <c:pt idx="426">
                  <c:v>-62.7</c:v>
                </c:pt>
                <c:pt idx="427">
                  <c:v>-62.752000000000002</c:v>
                </c:pt>
                <c:pt idx="428">
                  <c:v>-62.805999999999997</c:v>
                </c:pt>
                <c:pt idx="429">
                  <c:v>-62.856000000000002</c:v>
                </c:pt>
                <c:pt idx="430">
                  <c:v>-62.906999999999996</c:v>
                </c:pt>
                <c:pt idx="431">
                  <c:v>-62.96</c:v>
                </c:pt>
                <c:pt idx="432">
                  <c:v>-63.012</c:v>
                </c:pt>
                <c:pt idx="433">
                  <c:v>-63.064999999999998</c:v>
                </c:pt>
                <c:pt idx="434">
                  <c:v>-63.116999999999997</c:v>
                </c:pt>
                <c:pt idx="435">
                  <c:v>-63.17</c:v>
                </c:pt>
                <c:pt idx="436">
                  <c:v>-63.223999999999997</c:v>
                </c:pt>
                <c:pt idx="437">
                  <c:v>-63.279000000000003</c:v>
                </c:pt>
                <c:pt idx="438">
                  <c:v>-63.329000000000001</c:v>
                </c:pt>
                <c:pt idx="439">
                  <c:v>-63.381999999999998</c:v>
                </c:pt>
                <c:pt idx="440">
                  <c:v>-63.436</c:v>
                </c:pt>
                <c:pt idx="441">
                  <c:v>-63.487000000000002</c:v>
                </c:pt>
                <c:pt idx="442">
                  <c:v>-63.54</c:v>
                </c:pt>
                <c:pt idx="443">
                  <c:v>-63.591000000000001</c:v>
                </c:pt>
                <c:pt idx="444">
                  <c:v>-63.642000000000003</c:v>
                </c:pt>
                <c:pt idx="445">
                  <c:v>-63.692999999999998</c:v>
                </c:pt>
                <c:pt idx="446">
                  <c:v>-63.744</c:v>
                </c:pt>
                <c:pt idx="447">
                  <c:v>-63.793999999999997</c:v>
                </c:pt>
                <c:pt idx="448">
                  <c:v>-63.847999999999999</c:v>
                </c:pt>
                <c:pt idx="449">
                  <c:v>-63.899000000000001</c:v>
                </c:pt>
                <c:pt idx="450">
                  <c:v>-63.951999999999998</c:v>
                </c:pt>
                <c:pt idx="451">
                  <c:v>-64.006</c:v>
                </c:pt>
                <c:pt idx="452">
                  <c:v>-64.058999999999997</c:v>
                </c:pt>
                <c:pt idx="453">
                  <c:v>-64.111000000000004</c:v>
                </c:pt>
                <c:pt idx="454">
                  <c:v>-64.165000000000006</c:v>
                </c:pt>
                <c:pt idx="455">
                  <c:v>-64.215999999999994</c:v>
                </c:pt>
                <c:pt idx="456">
                  <c:v>-64.27</c:v>
                </c:pt>
                <c:pt idx="457">
                  <c:v>-64.320999999999998</c:v>
                </c:pt>
                <c:pt idx="458">
                  <c:v>-64.373000000000005</c:v>
                </c:pt>
                <c:pt idx="459">
                  <c:v>-64.424999999999997</c:v>
                </c:pt>
                <c:pt idx="460">
                  <c:v>-64.478999999999999</c:v>
                </c:pt>
                <c:pt idx="461">
                  <c:v>-64.53</c:v>
                </c:pt>
                <c:pt idx="462">
                  <c:v>-64.581999999999994</c:v>
                </c:pt>
                <c:pt idx="463">
                  <c:v>-64.635000000000005</c:v>
                </c:pt>
                <c:pt idx="464">
                  <c:v>-64.686000000000007</c:v>
                </c:pt>
                <c:pt idx="465">
                  <c:v>-64.739999999999995</c:v>
                </c:pt>
                <c:pt idx="466">
                  <c:v>-64.793999999999997</c:v>
                </c:pt>
                <c:pt idx="467">
                  <c:v>-64.843999999999994</c:v>
                </c:pt>
                <c:pt idx="468">
                  <c:v>-64.897000000000006</c:v>
                </c:pt>
                <c:pt idx="469">
                  <c:v>-64.947999999999993</c:v>
                </c:pt>
                <c:pt idx="470">
                  <c:v>-65</c:v>
                </c:pt>
                <c:pt idx="471">
                  <c:v>-65.051000000000002</c:v>
                </c:pt>
                <c:pt idx="472">
                  <c:v>-65.103999999999999</c:v>
                </c:pt>
                <c:pt idx="473">
                  <c:v>-65.156999999999996</c:v>
                </c:pt>
                <c:pt idx="474">
                  <c:v>-65.212000000000003</c:v>
                </c:pt>
                <c:pt idx="475">
                  <c:v>-65.263000000000005</c:v>
                </c:pt>
                <c:pt idx="476">
                  <c:v>-65.316999999999993</c:v>
                </c:pt>
                <c:pt idx="477">
                  <c:v>-65.367000000000004</c:v>
                </c:pt>
                <c:pt idx="478">
                  <c:v>-65.417000000000002</c:v>
                </c:pt>
                <c:pt idx="479">
                  <c:v>-65.468999999999994</c:v>
                </c:pt>
                <c:pt idx="480">
                  <c:v>-65.52</c:v>
                </c:pt>
                <c:pt idx="481">
                  <c:v>-65.570999999999998</c:v>
                </c:pt>
                <c:pt idx="482">
                  <c:v>-65.623999999999995</c:v>
                </c:pt>
                <c:pt idx="483">
                  <c:v>-65.674000000000007</c:v>
                </c:pt>
                <c:pt idx="484">
                  <c:v>-65.727000000000004</c:v>
                </c:pt>
                <c:pt idx="485">
                  <c:v>-65.777000000000001</c:v>
                </c:pt>
                <c:pt idx="486">
                  <c:v>-65.83</c:v>
                </c:pt>
                <c:pt idx="487">
                  <c:v>-65.88</c:v>
                </c:pt>
                <c:pt idx="488">
                  <c:v>-65.932000000000002</c:v>
                </c:pt>
                <c:pt idx="489">
                  <c:v>-65.983000000000004</c:v>
                </c:pt>
                <c:pt idx="490">
                  <c:v>-66.034000000000006</c:v>
                </c:pt>
                <c:pt idx="491">
                  <c:v>-66.085999999999999</c:v>
                </c:pt>
                <c:pt idx="492">
                  <c:v>-66.138000000000005</c:v>
                </c:pt>
                <c:pt idx="493">
                  <c:v>-66.188999999999993</c:v>
                </c:pt>
                <c:pt idx="494">
                  <c:v>-66.239999999999995</c:v>
                </c:pt>
                <c:pt idx="495">
                  <c:v>-66.287999999999997</c:v>
                </c:pt>
                <c:pt idx="496">
                  <c:v>-66.340999999999994</c:v>
                </c:pt>
                <c:pt idx="497">
                  <c:v>-66.394000000000005</c:v>
                </c:pt>
                <c:pt idx="498">
                  <c:v>-66.447999999999993</c:v>
                </c:pt>
                <c:pt idx="499">
                  <c:v>-66.498000000000005</c:v>
                </c:pt>
                <c:pt idx="500">
                  <c:v>-66.548000000000002</c:v>
                </c:pt>
                <c:pt idx="501">
                  <c:v>-66.597999999999999</c:v>
                </c:pt>
                <c:pt idx="502">
                  <c:v>-66.652000000000001</c:v>
                </c:pt>
                <c:pt idx="503">
                  <c:v>-66.7</c:v>
                </c:pt>
                <c:pt idx="504">
                  <c:v>-66.748000000000005</c:v>
                </c:pt>
                <c:pt idx="505">
                  <c:v>-66.799000000000007</c:v>
                </c:pt>
                <c:pt idx="506">
                  <c:v>-66.850999999999999</c:v>
                </c:pt>
                <c:pt idx="507">
                  <c:v>-66.900999999999996</c:v>
                </c:pt>
                <c:pt idx="508">
                  <c:v>-66.948999999999998</c:v>
                </c:pt>
                <c:pt idx="509">
                  <c:v>-66.998999999999995</c:v>
                </c:pt>
                <c:pt idx="510">
                  <c:v>-67.049000000000007</c:v>
                </c:pt>
                <c:pt idx="511">
                  <c:v>-67.099999999999994</c:v>
                </c:pt>
                <c:pt idx="512">
                  <c:v>-67.147999999999996</c:v>
                </c:pt>
                <c:pt idx="513">
                  <c:v>-67.2</c:v>
                </c:pt>
                <c:pt idx="514">
                  <c:v>-67.253</c:v>
                </c:pt>
                <c:pt idx="515">
                  <c:v>-67.304000000000002</c:v>
                </c:pt>
                <c:pt idx="516">
                  <c:v>-67.352999999999994</c:v>
                </c:pt>
                <c:pt idx="517">
                  <c:v>-67.400000000000006</c:v>
                </c:pt>
                <c:pt idx="518">
                  <c:v>-67.447999999999993</c:v>
                </c:pt>
                <c:pt idx="519">
                  <c:v>-67.495999999999995</c:v>
                </c:pt>
                <c:pt idx="520">
                  <c:v>-67.552000000000007</c:v>
                </c:pt>
                <c:pt idx="521">
                  <c:v>-67.599999999999994</c:v>
                </c:pt>
                <c:pt idx="522">
                  <c:v>-67.653999999999996</c:v>
                </c:pt>
                <c:pt idx="523">
                  <c:v>-67.700999999999993</c:v>
                </c:pt>
                <c:pt idx="524">
                  <c:v>-67.751000000000005</c:v>
                </c:pt>
                <c:pt idx="525">
                  <c:v>-67.8</c:v>
                </c:pt>
                <c:pt idx="526">
                  <c:v>-67.850999999999999</c:v>
                </c:pt>
                <c:pt idx="527">
                  <c:v>-67.906000000000006</c:v>
                </c:pt>
                <c:pt idx="528">
                  <c:v>-67.957999999999998</c:v>
                </c:pt>
                <c:pt idx="529">
                  <c:v>-68.010999999999996</c:v>
                </c:pt>
                <c:pt idx="530">
                  <c:v>-68.069000000000003</c:v>
                </c:pt>
                <c:pt idx="531">
                  <c:v>-68.128</c:v>
                </c:pt>
                <c:pt idx="532">
                  <c:v>-68.186999999999998</c:v>
                </c:pt>
                <c:pt idx="533">
                  <c:v>-68.245000000000005</c:v>
                </c:pt>
                <c:pt idx="534">
                  <c:v>-68.299000000000007</c:v>
                </c:pt>
                <c:pt idx="535">
                  <c:v>-68.352000000000004</c:v>
                </c:pt>
                <c:pt idx="536">
                  <c:v>-68.412999999999997</c:v>
                </c:pt>
                <c:pt idx="537">
                  <c:v>-68.472999999999999</c:v>
                </c:pt>
                <c:pt idx="538">
                  <c:v>-68.531999999999996</c:v>
                </c:pt>
                <c:pt idx="539">
                  <c:v>-68.582999999999998</c:v>
                </c:pt>
                <c:pt idx="540">
                  <c:v>-68.637</c:v>
                </c:pt>
                <c:pt idx="541">
                  <c:v>-68.69</c:v>
                </c:pt>
                <c:pt idx="542">
                  <c:v>-68.748999999999995</c:v>
                </c:pt>
                <c:pt idx="543">
                  <c:v>-68.805999999999997</c:v>
                </c:pt>
                <c:pt idx="544">
                  <c:v>-68.861999999999995</c:v>
                </c:pt>
                <c:pt idx="545">
                  <c:v>-68.915999999999997</c:v>
                </c:pt>
                <c:pt idx="546">
                  <c:v>-68.968000000000004</c:v>
                </c:pt>
                <c:pt idx="547">
                  <c:v>-69.021000000000001</c:v>
                </c:pt>
                <c:pt idx="548">
                  <c:v>-69.073999999999998</c:v>
                </c:pt>
                <c:pt idx="549">
                  <c:v>-69.126000000000005</c:v>
                </c:pt>
                <c:pt idx="550">
                  <c:v>-69.177999999999997</c:v>
                </c:pt>
                <c:pt idx="551">
                  <c:v>-69.230999999999995</c:v>
                </c:pt>
                <c:pt idx="552">
                  <c:v>-69.292000000000002</c:v>
                </c:pt>
                <c:pt idx="553">
                  <c:v>-69.344999999999999</c:v>
                </c:pt>
                <c:pt idx="554">
                  <c:v>-69.397999999999996</c:v>
                </c:pt>
                <c:pt idx="555">
                  <c:v>-69.453000000000003</c:v>
                </c:pt>
                <c:pt idx="556">
                  <c:v>-69.509</c:v>
                </c:pt>
                <c:pt idx="557">
                  <c:v>-69.566000000000003</c:v>
                </c:pt>
                <c:pt idx="558">
                  <c:v>-69.620999999999995</c:v>
                </c:pt>
                <c:pt idx="559">
                  <c:v>-69.677000000000007</c:v>
                </c:pt>
                <c:pt idx="560">
                  <c:v>-69.733000000000004</c:v>
                </c:pt>
                <c:pt idx="561">
                  <c:v>-69.789000000000001</c:v>
                </c:pt>
                <c:pt idx="562">
                  <c:v>-69.843999999999994</c:v>
                </c:pt>
                <c:pt idx="563">
                  <c:v>-69.900000000000006</c:v>
                </c:pt>
                <c:pt idx="564">
                  <c:v>-69.954999999999998</c:v>
                </c:pt>
                <c:pt idx="565">
                  <c:v>-70.009</c:v>
                </c:pt>
                <c:pt idx="566">
                  <c:v>-70.063000000000002</c:v>
                </c:pt>
                <c:pt idx="567">
                  <c:v>-70.117999999999995</c:v>
                </c:pt>
                <c:pt idx="568">
                  <c:v>-70.173000000000002</c:v>
                </c:pt>
                <c:pt idx="569">
                  <c:v>-70.227999999999994</c:v>
                </c:pt>
                <c:pt idx="570">
                  <c:v>-70.283000000000001</c:v>
                </c:pt>
                <c:pt idx="571">
                  <c:v>-70.338999999999999</c:v>
                </c:pt>
                <c:pt idx="572">
                  <c:v>-70.391999999999996</c:v>
                </c:pt>
                <c:pt idx="573">
                  <c:v>-70.447000000000003</c:v>
                </c:pt>
                <c:pt idx="574">
                  <c:v>-70.504000000000005</c:v>
                </c:pt>
                <c:pt idx="575">
                  <c:v>-70.561000000000007</c:v>
                </c:pt>
                <c:pt idx="576">
                  <c:v>-70.616</c:v>
                </c:pt>
                <c:pt idx="577">
                  <c:v>-70.671000000000006</c:v>
                </c:pt>
                <c:pt idx="578">
                  <c:v>-70.724000000000004</c:v>
                </c:pt>
                <c:pt idx="579">
                  <c:v>-70.777000000000001</c:v>
                </c:pt>
                <c:pt idx="580">
                  <c:v>-70.831999999999994</c:v>
                </c:pt>
                <c:pt idx="581">
                  <c:v>-70.888000000000005</c:v>
                </c:pt>
                <c:pt idx="582">
                  <c:v>-70.944000000000003</c:v>
                </c:pt>
                <c:pt idx="583">
                  <c:v>-71.001000000000005</c:v>
                </c:pt>
                <c:pt idx="584">
                  <c:v>-71.057000000000002</c:v>
                </c:pt>
                <c:pt idx="585">
                  <c:v>-71.111999999999995</c:v>
                </c:pt>
                <c:pt idx="586">
                  <c:v>-71.168000000000006</c:v>
                </c:pt>
                <c:pt idx="587">
                  <c:v>-71.224000000000004</c:v>
                </c:pt>
                <c:pt idx="588">
                  <c:v>-71.281000000000006</c:v>
                </c:pt>
                <c:pt idx="589">
                  <c:v>-71.337999999999994</c:v>
                </c:pt>
                <c:pt idx="590">
                  <c:v>-71.394999999999996</c:v>
                </c:pt>
                <c:pt idx="591">
                  <c:v>-71.453000000000003</c:v>
                </c:pt>
                <c:pt idx="592">
                  <c:v>-71.509</c:v>
                </c:pt>
                <c:pt idx="593">
                  <c:v>-71.566000000000003</c:v>
                </c:pt>
                <c:pt idx="594">
                  <c:v>-71.623999999999995</c:v>
                </c:pt>
                <c:pt idx="595">
                  <c:v>-71.676000000000002</c:v>
                </c:pt>
                <c:pt idx="596">
                  <c:v>-71.733999999999995</c:v>
                </c:pt>
                <c:pt idx="597">
                  <c:v>-71.786000000000001</c:v>
                </c:pt>
                <c:pt idx="598">
                  <c:v>-71.84</c:v>
                </c:pt>
                <c:pt idx="599">
                  <c:v>-71.894999999999996</c:v>
                </c:pt>
                <c:pt idx="600">
                  <c:v>-71.947999999999993</c:v>
                </c:pt>
                <c:pt idx="601">
                  <c:v>-72</c:v>
                </c:pt>
                <c:pt idx="602">
                  <c:v>-72.049000000000007</c:v>
                </c:pt>
                <c:pt idx="603">
                  <c:v>-72.099999999999994</c:v>
                </c:pt>
                <c:pt idx="604">
                  <c:v>-72.152000000000001</c:v>
                </c:pt>
                <c:pt idx="605">
                  <c:v>-72.201999999999998</c:v>
                </c:pt>
                <c:pt idx="606">
                  <c:v>-72.254999999999995</c:v>
                </c:pt>
                <c:pt idx="607">
                  <c:v>-72.302000000000007</c:v>
                </c:pt>
                <c:pt idx="608">
                  <c:v>-72.347999999999999</c:v>
                </c:pt>
                <c:pt idx="609">
                  <c:v>-72.396000000000001</c:v>
                </c:pt>
                <c:pt idx="610">
                  <c:v>-72.442999999999998</c:v>
                </c:pt>
                <c:pt idx="611">
                  <c:v>-72.489999999999995</c:v>
                </c:pt>
                <c:pt idx="612">
                  <c:v>-72.545000000000002</c:v>
                </c:pt>
                <c:pt idx="613">
                  <c:v>-72.599000000000004</c:v>
                </c:pt>
                <c:pt idx="614">
                  <c:v>-72.647999999999996</c:v>
                </c:pt>
                <c:pt idx="615">
                  <c:v>-72.695999999999998</c:v>
                </c:pt>
                <c:pt idx="616">
                  <c:v>-72.75</c:v>
                </c:pt>
                <c:pt idx="617">
                  <c:v>-72.8</c:v>
                </c:pt>
                <c:pt idx="618">
                  <c:v>-72.852999999999994</c:v>
                </c:pt>
                <c:pt idx="619">
                  <c:v>-72.906999999999996</c:v>
                </c:pt>
                <c:pt idx="620">
                  <c:v>-72.960999999999999</c:v>
                </c:pt>
                <c:pt idx="621">
                  <c:v>-73.016000000000005</c:v>
                </c:pt>
                <c:pt idx="622">
                  <c:v>-73.069000000000003</c:v>
                </c:pt>
                <c:pt idx="623">
                  <c:v>-73.122</c:v>
                </c:pt>
                <c:pt idx="624">
                  <c:v>-73.174999999999997</c:v>
                </c:pt>
                <c:pt idx="625">
                  <c:v>-73.227999999999994</c:v>
                </c:pt>
                <c:pt idx="626">
                  <c:v>-73.281999999999996</c:v>
                </c:pt>
                <c:pt idx="627">
                  <c:v>-73.332999999999998</c:v>
                </c:pt>
                <c:pt idx="628">
                  <c:v>-73.387</c:v>
                </c:pt>
                <c:pt idx="629">
                  <c:v>-73.438999999999993</c:v>
                </c:pt>
                <c:pt idx="630">
                  <c:v>-73.489999999999995</c:v>
                </c:pt>
                <c:pt idx="631">
                  <c:v>-73.542000000000002</c:v>
                </c:pt>
                <c:pt idx="632">
                  <c:v>-73.596000000000004</c:v>
                </c:pt>
                <c:pt idx="633">
                  <c:v>-73.650000000000006</c:v>
                </c:pt>
                <c:pt idx="634">
                  <c:v>-73.703999999999994</c:v>
                </c:pt>
                <c:pt idx="635">
                  <c:v>-73.757999999999996</c:v>
                </c:pt>
                <c:pt idx="636">
                  <c:v>-73.811999999999998</c:v>
                </c:pt>
                <c:pt idx="637">
                  <c:v>-73.867000000000004</c:v>
                </c:pt>
                <c:pt idx="638">
                  <c:v>-73.92</c:v>
                </c:pt>
                <c:pt idx="639">
                  <c:v>-73.974999999999994</c:v>
                </c:pt>
                <c:pt idx="640">
                  <c:v>-74.028999999999996</c:v>
                </c:pt>
                <c:pt idx="641">
                  <c:v>-74.081999999999994</c:v>
                </c:pt>
                <c:pt idx="642">
                  <c:v>-74.135999999999996</c:v>
                </c:pt>
                <c:pt idx="643">
                  <c:v>-74.19</c:v>
                </c:pt>
                <c:pt idx="644">
                  <c:v>-74.244</c:v>
                </c:pt>
                <c:pt idx="645">
                  <c:v>-74.296999999999997</c:v>
                </c:pt>
                <c:pt idx="646">
                  <c:v>-74.349000000000004</c:v>
                </c:pt>
                <c:pt idx="647">
                  <c:v>-74.403999999999996</c:v>
                </c:pt>
                <c:pt idx="648">
                  <c:v>-74.457999999999998</c:v>
                </c:pt>
                <c:pt idx="649">
                  <c:v>-74.513000000000005</c:v>
                </c:pt>
                <c:pt idx="650">
                  <c:v>-74.569000000000003</c:v>
                </c:pt>
                <c:pt idx="651">
                  <c:v>-74.623999999999995</c:v>
                </c:pt>
                <c:pt idx="652">
                  <c:v>-74.677999999999997</c:v>
                </c:pt>
                <c:pt idx="653">
                  <c:v>-74.733000000000004</c:v>
                </c:pt>
                <c:pt idx="654">
                  <c:v>-74.789000000000001</c:v>
                </c:pt>
                <c:pt idx="655">
                  <c:v>-74.840999999999994</c:v>
                </c:pt>
                <c:pt idx="656">
                  <c:v>-74.894000000000005</c:v>
                </c:pt>
                <c:pt idx="657">
                  <c:v>-74.947999999999993</c:v>
                </c:pt>
                <c:pt idx="658">
                  <c:v>-75.004000000000005</c:v>
                </c:pt>
                <c:pt idx="659">
                  <c:v>-75.061000000000007</c:v>
                </c:pt>
                <c:pt idx="660">
                  <c:v>-75.114999999999995</c:v>
                </c:pt>
                <c:pt idx="661">
                  <c:v>-75.165000000000006</c:v>
                </c:pt>
                <c:pt idx="662">
                  <c:v>-75.221000000000004</c:v>
                </c:pt>
                <c:pt idx="663">
                  <c:v>-75.278000000000006</c:v>
                </c:pt>
                <c:pt idx="664">
                  <c:v>-75.328999999999994</c:v>
                </c:pt>
                <c:pt idx="665">
                  <c:v>-75.38</c:v>
                </c:pt>
                <c:pt idx="666">
                  <c:v>-75.432000000000002</c:v>
                </c:pt>
                <c:pt idx="667">
                  <c:v>-75.484999999999999</c:v>
                </c:pt>
                <c:pt idx="668">
                  <c:v>-75.537999999999997</c:v>
                </c:pt>
                <c:pt idx="669">
                  <c:v>-75.596000000000004</c:v>
                </c:pt>
                <c:pt idx="670">
                  <c:v>-75.647999999999996</c:v>
                </c:pt>
                <c:pt idx="671">
                  <c:v>-75.7</c:v>
                </c:pt>
                <c:pt idx="672">
                  <c:v>-75.757000000000005</c:v>
                </c:pt>
                <c:pt idx="673">
                  <c:v>-75.813000000000002</c:v>
                </c:pt>
                <c:pt idx="674">
                  <c:v>-75.867999999999995</c:v>
                </c:pt>
                <c:pt idx="675">
                  <c:v>-75.921000000000006</c:v>
                </c:pt>
                <c:pt idx="676">
                  <c:v>-75.977000000000004</c:v>
                </c:pt>
                <c:pt idx="677">
                  <c:v>-76.028999999999996</c:v>
                </c:pt>
                <c:pt idx="678">
                  <c:v>-76.082999999999998</c:v>
                </c:pt>
                <c:pt idx="679">
                  <c:v>-76.14</c:v>
                </c:pt>
                <c:pt idx="680">
                  <c:v>-76.197000000000003</c:v>
                </c:pt>
                <c:pt idx="681">
                  <c:v>-76.251999999999995</c:v>
                </c:pt>
                <c:pt idx="682">
                  <c:v>-76.31</c:v>
                </c:pt>
                <c:pt idx="683">
                  <c:v>-76.36</c:v>
                </c:pt>
                <c:pt idx="684">
                  <c:v>-76.417000000000002</c:v>
                </c:pt>
                <c:pt idx="685">
                  <c:v>-76.466999999999999</c:v>
                </c:pt>
                <c:pt idx="686">
                  <c:v>-76.522999999999996</c:v>
                </c:pt>
                <c:pt idx="687">
                  <c:v>-76.576999999999998</c:v>
                </c:pt>
                <c:pt idx="688">
                  <c:v>-76.632000000000005</c:v>
                </c:pt>
                <c:pt idx="689">
                  <c:v>-76.683000000000007</c:v>
                </c:pt>
                <c:pt idx="690">
                  <c:v>-76.736000000000004</c:v>
                </c:pt>
                <c:pt idx="691">
                  <c:v>-76.792000000000002</c:v>
                </c:pt>
                <c:pt idx="692">
                  <c:v>-76.846999999999994</c:v>
                </c:pt>
                <c:pt idx="693">
                  <c:v>-76.903999999999996</c:v>
                </c:pt>
                <c:pt idx="694">
                  <c:v>-76.959000000000003</c:v>
                </c:pt>
                <c:pt idx="695">
                  <c:v>-77.012</c:v>
                </c:pt>
                <c:pt idx="696">
                  <c:v>-77.063000000000002</c:v>
                </c:pt>
                <c:pt idx="697">
                  <c:v>-77.117000000000004</c:v>
                </c:pt>
                <c:pt idx="698">
                  <c:v>-77.171000000000006</c:v>
                </c:pt>
                <c:pt idx="699">
                  <c:v>-77.227000000000004</c:v>
                </c:pt>
                <c:pt idx="700">
                  <c:v>-77.278000000000006</c:v>
                </c:pt>
                <c:pt idx="701">
                  <c:v>-77.334000000000003</c:v>
                </c:pt>
                <c:pt idx="702">
                  <c:v>-77.388999999999996</c:v>
                </c:pt>
                <c:pt idx="703">
                  <c:v>-77.442999999999998</c:v>
                </c:pt>
                <c:pt idx="704">
                  <c:v>-77.495000000000005</c:v>
                </c:pt>
                <c:pt idx="705">
                  <c:v>-77.548000000000002</c:v>
                </c:pt>
                <c:pt idx="706">
                  <c:v>-77.597999999999999</c:v>
                </c:pt>
                <c:pt idx="707">
                  <c:v>-77.649000000000001</c:v>
                </c:pt>
                <c:pt idx="708">
                  <c:v>-77.7</c:v>
                </c:pt>
                <c:pt idx="709">
                  <c:v>-77.754999999999995</c:v>
                </c:pt>
                <c:pt idx="710">
                  <c:v>-77.811999999999998</c:v>
                </c:pt>
                <c:pt idx="711">
                  <c:v>-77.867000000000004</c:v>
                </c:pt>
                <c:pt idx="712">
                  <c:v>-77.92</c:v>
                </c:pt>
                <c:pt idx="713">
                  <c:v>-77.971000000000004</c:v>
                </c:pt>
                <c:pt idx="714">
                  <c:v>-78.024000000000001</c:v>
                </c:pt>
                <c:pt idx="715">
                  <c:v>-78.078000000000003</c:v>
                </c:pt>
                <c:pt idx="716">
                  <c:v>-78.132000000000005</c:v>
                </c:pt>
                <c:pt idx="717">
                  <c:v>-78.186999999999998</c:v>
                </c:pt>
                <c:pt idx="718">
                  <c:v>-78.239999999999995</c:v>
                </c:pt>
                <c:pt idx="719">
                  <c:v>-78.295000000000002</c:v>
                </c:pt>
                <c:pt idx="720">
                  <c:v>-78.346000000000004</c:v>
                </c:pt>
                <c:pt idx="721">
                  <c:v>-78.397000000000006</c:v>
                </c:pt>
                <c:pt idx="722">
                  <c:v>-78.450999999999993</c:v>
                </c:pt>
                <c:pt idx="723">
                  <c:v>-78.507000000000005</c:v>
                </c:pt>
                <c:pt idx="724">
                  <c:v>-78.563999999999993</c:v>
                </c:pt>
                <c:pt idx="725">
                  <c:v>-78.619</c:v>
                </c:pt>
                <c:pt idx="726">
                  <c:v>-78.676000000000002</c:v>
                </c:pt>
                <c:pt idx="727">
                  <c:v>-78.73</c:v>
                </c:pt>
                <c:pt idx="728">
                  <c:v>-78.784000000000006</c:v>
                </c:pt>
                <c:pt idx="729">
                  <c:v>-78.838999999999999</c:v>
                </c:pt>
                <c:pt idx="730">
                  <c:v>-78.894000000000005</c:v>
                </c:pt>
                <c:pt idx="731">
                  <c:v>-78.947999999999993</c:v>
                </c:pt>
                <c:pt idx="732">
                  <c:v>-79.001999999999995</c:v>
                </c:pt>
                <c:pt idx="733">
                  <c:v>-79.055999999999997</c:v>
                </c:pt>
                <c:pt idx="734">
                  <c:v>-79.114000000000004</c:v>
                </c:pt>
                <c:pt idx="735">
                  <c:v>-79.164000000000001</c:v>
                </c:pt>
                <c:pt idx="736">
                  <c:v>-79.22</c:v>
                </c:pt>
                <c:pt idx="737">
                  <c:v>-79.277000000000001</c:v>
                </c:pt>
                <c:pt idx="738">
                  <c:v>-79.328999999999994</c:v>
                </c:pt>
                <c:pt idx="739">
                  <c:v>-79.385000000000005</c:v>
                </c:pt>
                <c:pt idx="740">
                  <c:v>-79.436000000000007</c:v>
                </c:pt>
                <c:pt idx="741">
                  <c:v>-79.491</c:v>
                </c:pt>
                <c:pt idx="742">
                  <c:v>-79.545000000000002</c:v>
                </c:pt>
                <c:pt idx="743">
                  <c:v>-79.599000000000004</c:v>
                </c:pt>
                <c:pt idx="744">
                  <c:v>-79.650000000000006</c:v>
                </c:pt>
                <c:pt idx="745">
                  <c:v>-79.700999999999993</c:v>
                </c:pt>
                <c:pt idx="746">
                  <c:v>-79.751000000000005</c:v>
                </c:pt>
                <c:pt idx="747">
                  <c:v>-79.801000000000002</c:v>
                </c:pt>
                <c:pt idx="748">
                  <c:v>-79.855000000000004</c:v>
                </c:pt>
                <c:pt idx="749">
                  <c:v>-79.906000000000006</c:v>
                </c:pt>
                <c:pt idx="750">
                  <c:v>-79.957999999999998</c:v>
                </c:pt>
                <c:pt idx="751">
                  <c:v>-80.009</c:v>
                </c:pt>
                <c:pt idx="752">
                  <c:v>-80.058999999999997</c:v>
                </c:pt>
                <c:pt idx="753">
                  <c:v>-80.111000000000004</c:v>
                </c:pt>
                <c:pt idx="754">
                  <c:v>-80.165999999999997</c:v>
                </c:pt>
                <c:pt idx="755">
                  <c:v>-80.221999999999994</c:v>
                </c:pt>
                <c:pt idx="756">
                  <c:v>-80.277000000000001</c:v>
                </c:pt>
                <c:pt idx="757">
                  <c:v>-80.328000000000003</c:v>
                </c:pt>
                <c:pt idx="758">
                  <c:v>-80.382000000000005</c:v>
                </c:pt>
                <c:pt idx="759">
                  <c:v>-80.436000000000007</c:v>
                </c:pt>
                <c:pt idx="760">
                  <c:v>-80.488</c:v>
                </c:pt>
                <c:pt idx="761">
                  <c:v>-80.542000000000002</c:v>
                </c:pt>
                <c:pt idx="762">
                  <c:v>-80.593000000000004</c:v>
                </c:pt>
                <c:pt idx="763">
                  <c:v>-80.644999999999996</c:v>
                </c:pt>
                <c:pt idx="764">
                  <c:v>-80.697999999999993</c:v>
                </c:pt>
                <c:pt idx="765">
                  <c:v>-80.751000000000005</c:v>
                </c:pt>
                <c:pt idx="766">
                  <c:v>-80.802000000000007</c:v>
                </c:pt>
                <c:pt idx="767">
                  <c:v>-80.853999999999999</c:v>
                </c:pt>
                <c:pt idx="768">
                  <c:v>-80.905000000000001</c:v>
                </c:pt>
                <c:pt idx="769">
                  <c:v>-80.957999999999998</c:v>
                </c:pt>
                <c:pt idx="770">
                  <c:v>-81.007000000000005</c:v>
                </c:pt>
                <c:pt idx="771">
                  <c:v>-81.055000000000007</c:v>
                </c:pt>
                <c:pt idx="772">
                  <c:v>-81.102999999999994</c:v>
                </c:pt>
                <c:pt idx="773">
                  <c:v>-81.150999999999996</c:v>
                </c:pt>
                <c:pt idx="774">
                  <c:v>-81.2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5-4FE8-B159-D3346F48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0896"/>
        <c:axId val="57042432"/>
      </c:scatterChart>
      <c:valAx>
        <c:axId val="57040896"/>
        <c:scaling>
          <c:orientation val="minMax"/>
          <c:min val="0"/>
        </c:scaling>
        <c:delete val="0"/>
        <c:axPos val="b"/>
        <c:numFmt formatCode="General" sourceLinked="1"/>
        <c:majorTickMark val="in"/>
        <c:minorTickMark val="in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2432"/>
        <c:crosses val="autoZero"/>
        <c:crossBetween val="midCat"/>
      </c:valAx>
      <c:valAx>
        <c:axId val="5704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0896"/>
        <c:crosses val="autoZero"/>
        <c:crossBetween val="midCat"/>
        <c:majorUnit val="5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399" l="0.70000000000000062" r="0.70000000000000062" t="0.750000000000013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975360</xdr:colOff>
      <xdr:row>2</xdr:row>
      <xdr:rowOff>22860</xdr:rowOff>
    </xdr:from>
    <xdr:to>
      <xdr:col>7</xdr:col>
      <xdr:colOff>838201</xdr:colOff>
      <xdr:row>4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93DEBA-5DDC-4DD2-B372-145D1290C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380" y="441960"/>
          <a:ext cx="1874520" cy="541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5</xdr:row>
      <xdr:rowOff>152400</xdr:rowOff>
    </xdr:to>
    <xdr:pic>
      <xdr:nvPicPr>
        <xdr:cNvPr id="1099" name="Picture 1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0527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4812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</xdr:rowOff>
    </xdr:from>
    <xdr:to>
      <xdr:col>9</xdr:col>
      <xdr:colOff>19050</xdr:colOff>
      <xdr:row>120</xdr:row>
      <xdr:rowOff>76200</xdr:rowOff>
    </xdr:to>
    <xdr:graphicFrame macro="">
      <xdr:nvGraphicFramePr>
        <xdr:cNvPr id="4163" name="Chart 3">
          <a:extLst>
            <a:ext uri="{FF2B5EF4-FFF2-40B4-BE49-F238E27FC236}">
              <a16:creationId xmlns:a16="http://schemas.microsoft.com/office/drawing/2014/main" id="{00000000-0008-0000-0500-00004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952501</xdr:colOff>
      <xdr:row>2</xdr:row>
      <xdr:rowOff>19050</xdr:rowOff>
    </xdr:from>
    <xdr:to>
      <xdr:col>7</xdr:col>
      <xdr:colOff>707573</xdr:colOff>
      <xdr:row>3</xdr:row>
      <xdr:rowOff>369472</xdr:rowOff>
    </xdr:to>
    <xdr:pic>
      <xdr:nvPicPr>
        <xdr:cNvPr id="2115" name="Picture 1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35930" y="440871"/>
          <a:ext cx="1714500" cy="5137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887186</xdr:colOff>
      <xdr:row>2</xdr:row>
      <xdr:rowOff>29936</xdr:rowOff>
    </xdr:from>
    <xdr:to>
      <xdr:col>7</xdr:col>
      <xdr:colOff>642258</xdr:colOff>
      <xdr:row>3</xdr:row>
      <xdr:rowOff>380358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BA5D7347-9C7D-4ED0-BD37-69879B6B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206" y="449036"/>
          <a:ext cx="1766752" cy="51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9"/>
  <sheetViews>
    <sheetView tabSelected="1" zoomScale="70" zoomScaleNormal="70" workbookViewId="0">
      <selection activeCell="B14" sqref="B14"/>
    </sheetView>
  </sheetViews>
  <sheetFormatPr defaultColWidth="9.453125" defaultRowHeight="10"/>
  <cols>
    <col min="1" max="1" width="1.7265625" style="179" customWidth="1"/>
    <col min="2" max="2" width="12.7265625" style="179" customWidth="1"/>
    <col min="3" max="3" width="16.453125" style="179" customWidth="1"/>
    <col min="4" max="5" width="12.7265625" style="179" customWidth="1"/>
    <col min="6" max="7" width="14.7265625" style="179" customWidth="1"/>
    <col min="8" max="8" width="12.81640625" style="179" customWidth="1"/>
    <col min="9" max="9" width="14.7265625" style="179" customWidth="1"/>
    <col min="10" max="10" width="9.7265625" style="179" customWidth="1"/>
    <col min="11" max="11" width="13.26953125" style="179" customWidth="1"/>
    <col min="12" max="12" width="9.7265625" style="179" customWidth="1"/>
    <col min="13" max="13" width="14.7265625" style="179" customWidth="1"/>
    <col min="14" max="14" width="9.7265625" style="179" customWidth="1"/>
    <col min="15" max="15" width="1.7265625" style="179" customWidth="1"/>
    <col min="16" max="256" width="9.453125" style="179"/>
    <col min="257" max="257" width="1.7265625" style="179" customWidth="1"/>
    <col min="258" max="261" width="12.7265625" style="179" customWidth="1"/>
    <col min="262" max="263" width="14.7265625" style="179" customWidth="1"/>
    <col min="264" max="264" width="12.81640625" style="179" customWidth="1"/>
    <col min="265" max="265" width="14.7265625" style="179" customWidth="1"/>
    <col min="266" max="266" width="9.7265625" style="179" customWidth="1"/>
    <col min="267" max="267" width="13.26953125" style="179" customWidth="1"/>
    <col min="268" max="268" width="9.7265625" style="179" customWidth="1"/>
    <col min="269" max="269" width="14.7265625" style="179" customWidth="1"/>
    <col min="270" max="270" width="9.7265625" style="179" customWidth="1"/>
    <col min="271" max="271" width="1.7265625" style="179" customWidth="1"/>
    <col min="272" max="512" width="9.453125" style="179"/>
    <col min="513" max="513" width="1.7265625" style="179" customWidth="1"/>
    <col min="514" max="517" width="12.7265625" style="179" customWidth="1"/>
    <col min="518" max="519" width="14.7265625" style="179" customWidth="1"/>
    <col min="520" max="520" width="12.81640625" style="179" customWidth="1"/>
    <col min="521" max="521" width="14.7265625" style="179" customWidth="1"/>
    <col min="522" max="522" width="9.7265625" style="179" customWidth="1"/>
    <col min="523" max="523" width="13.26953125" style="179" customWidth="1"/>
    <col min="524" max="524" width="9.7265625" style="179" customWidth="1"/>
    <col min="525" max="525" width="14.7265625" style="179" customWidth="1"/>
    <col min="526" max="526" width="9.7265625" style="179" customWidth="1"/>
    <col min="527" max="527" width="1.7265625" style="179" customWidth="1"/>
    <col min="528" max="768" width="9.453125" style="179"/>
    <col min="769" max="769" width="1.7265625" style="179" customWidth="1"/>
    <col min="770" max="773" width="12.7265625" style="179" customWidth="1"/>
    <col min="774" max="775" width="14.7265625" style="179" customWidth="1"/>
    <col min="776" max="776" width="12.81640625" style="179" customWidth="1"/>
    <col min="777" max="777" width="14.7265625" style="179" customWidth="1"/>
    <col min="778" max="778" width="9.7265625" style="179" customWidth="1"/>
    <col min="779" max="779" width="13.26953125" style="179" customWidth="1"/>
    <col min="780" max="780" width="9.7265625" style="179" customWidth="1"/>
    <col min="781" max="781" width="14.7265625" style="179" customWidth="1"/>
    <col min="782" max="782" width="9.7265625" style="179" customWidth="1"/>
    <col min="783" max="783" width="1.7265625" style="179" customWidth="1"/>
    <col min="784" max="1024" width="9.453125" style="179"/>
    <col min="1025" max="1025" width="1.7265625" style="179" customWidth="1"/>
    <col min="1026" max="1029" width="12.7265625" style="179" customWidth="1"/>
    <col min="1030" max="1031" width="14.7265625" style="179" customWidth="1"/>
    <col min="1032" max="1032" width="12.81640625" style="179" customWidth="1"/>
    <col min="1033" max="1033" width="14.7265625" style="179" customWidth="1"/>
    <col min="1034" max="1034" width="9.7265625" style="179" customWidth="1"/>
    <col min="1035" max="1035" width="13.26953125" style="179" customWidth="1"/>
    <col min="1036" max="1036" width="9.7265625" style="179" customWidth="1"/>
    <col min="1037" max="1037" width="14.7265625" style="179" customWidth="1"/>
    <col min="1038" max="1038" width="9.7265625" style="179" customWidth="1"/>
    <col min="1039" max="1039" width="1.7265625" style="179" customWidth="1"/>
    <col min="1040" max="1280" width="9.453125" style="179"/>
    <col min="1281" max="1281" width="1.7265625" style="179" customWidth="1"/>
    <col min="1282" max="1285" width="12.7265625" style="179" customWidth="1"/>
    <col min="1286" max="1287" width="14.7265625" style="179" customWidth="1"/>
    <col min="1288" max="1288" width="12.81640625" style="179" customWidth="1"/>
    <col min="1289" max="1289" width="14.7265625" style="179" customWidth="1"/>
    <col min="1290" max="1290" width="9.7265625" style="179" customWidth="1"/>
    <col min="1291" max="1291" width="13.26953125" style="179" customWidth="1"/>
    <col min="1292" max="1292" width="9.7265625" style="179" customWidth="1"/>
    <col min="1293" max="1293" width="14.7265625" style="179" customWidth="1"/>
    <col min="1294" max="1294" width="9.7265625" style="179" customWidth="1"/>
    <col min="1295" max="1295" width="1.7265625" style="179" customWidth="1"/>
    <col min="1296" max="1536" width="9.453125" style="179"/>
    <col min="1537" max="1537" width="1.7265625" style="179" customWidth="1"/>
    <col min="1538" max="1541" width="12.7265625" style="179" customWidth="1"/>
    <col min="1542" max="1543" width="14.7265625" style="179" customWidth="1"/>
    <col min="1544" max="1544" width="12.81640625" style="179" customWidth="1"/>
    <col min="1545" max="1545" width="14.7265625" style="179" customWidth="1"/>
    <col min="1546" max="1546" width="9.7265625" style="179" customWidth="1"/>
    <col min="1547" max="1547" width="13.26953125" style="179" customWidth="1"/>
    <col min="1548" max="1548" width="9.7265625" style="179" customWidth="1"/>
    <col min="1549" max="1549" width="14.7265625" style="179" customWidth="1"/>
    <col min="1550" max="1550" width="9.7265625" style="179" customWidth="1"/>
    <col min="1551" max="1551" width="1.7265625" style="179" customWidth="1"/>
    <col min="1552" max="1792" width="9.453125" style="179"/>
    <col min="1793" max="1793" width="1.7265625" style="179" customWidth="1"/>
    <col min="1794" max="1797" width="12.7265625" style="179" customWidth="1"/>
    <col min="1798" max="1799" width="14.7265625" style="179" customWidth="1"/>
    <col min="1800" max="1800" width="12.81640625" style="179" customWidth="1"/>
    <col min="1801" max="1801" width="14.7265625" style="179" customWidth="1"/>
    <col min="1802" max="1802" width="9.7265625" style="179" customWidth="1"/>
    <col min="1803" max="1803" width="13.26953125" style="179" customWidth="1"/>
    <col min="1804" max="1804" width="9.7265625" style="179" customWidth="1"/>
    <col min="1805" max="1805" width="14.7265625" style="179" customWidth="1"/>
    <col min="1806" max="1806" width="9.7265625" style="179" customWidth="1"/>
    <col min="1807" max="1807" width="1.7265625" style="179" customWidth="1"/>
    <col min="1808" max="2048" width="9.453125" style="179"/>
    <col min="2049" max="2049" width="1.7265625" style="179" customWidth="1"/>
    <col min="2050" max="2053" width="12.7265625" style="179" customWidth="1"/>
    <col min="2054" max="2055" width="14.7265625" style="179" customWidth="1"/>
    <col min="2056" max="2056" width="12.81640625" style="179" customWidth="1"/>
    <col min="2057" max="2057" width="14.7265625" style="179" customWidth="1"/>
    <col min="2058" max="2058" width="9.7265625" style="179" customWidth="1"/>
    <col min="2059" max="2059" width="13.26953125" style="179" customWidth="1"/>
    <col min="2060" max="2060" width="9.7265625" style="179" customWidth="1"/>
    <col min="2061" max="2061" width="14.7265625" style="179" customWidth="1"/>
    <col min="2062" max="2062" width="9.7265625" style="179" customWidth="1"/>
    <col min="2063" max="2063" width="1.7265625" style="179" customWidth="1"/>
    <col min="2064" max="2304" width="9.453125" style="179"/>
    <col min="2305" max="2305" width="1.7265625" style="179" customWidth="1"/>
    <col min="2306" max="2309" width="12.7265625" style="179" customWidth="1"/>
    <col min="2310" max="2311" width="14.7265625" style="179" customWidth="1"/>
    <col min="2312" max="2312" width="12.81640625" style="179" customWidth="1"/>
    <col min="2313" max="2313" width="14.7265625" style="179" customWidth="1"/>
    <col min="2314" max="2314" width="9.7265625" style="179" customWidth="1"/>
    <col min="2315" max="2315" width="13.26953125" style="179" customWidth="1"/>
    <col min="2316" max="2316" width="9.7265625" style="179" customWidth="1"/>
    <col min="2317" max="2317" width="14.7265625" style="179" customWidth="1"/>
    <col min="2318" max="2318" width="9.7265625" style="179" customWidth="1"/>
    <col min="2319" max="2319" width="1.7265625" style="179" customWidth="1"/>
    <col min="2320" max="2560" width="9.453125" style="179"/>
    <col min="2561" max="2561" width="1.7265625" style="179" customWidth="1"/>
    <col min="2562" max="2565" width="12.7265625" style="179" customWidth="1"/>
    <col min="2566" max="2567" width="14.7265625" style="179" customWidth="1"/>
    <col min="2568" max="2568" width="12.81640625" style="179" customWidth="1"/>
    <col min="2569" max="2569" width="14.7265625" style="179" customWidth="1"/>
    <col min="2570" max="2570" width="9.7265625" style="179" customWidth="1"/>
    <col min="2571" max="2571" width="13.26953125" style="179" customWidth="1"/>
    <col min="2572" max="2572" width="9.7265625" style="179" customWidth="1"/>
    <col min="2573" max="2573" width="14.7265625" style="179" customWidth="1"/>
    <col min="2574" max="2574" width="9.7265625" style="179" customWidth="1"/>
    <col min="2575" max="2575" width="1.7265625" style="179" customWidth="1"/>
    <col min="2576" max="2816" width="9.453125" style="179"/>
    <col min="2817" max="2817" width="1.7265625" style="179" customWidth="1"/>
    <col min="2818" max="2821" width="12.7265625" style="179" customWidth="1"/>
    <col min="2822" max="2823" width="14.7265625" style="179" customWidth="1"/>
    <col min="2824" max="2824" width="12.81640625" style="179" customWidth="1"/>
    <col min="2825" max="2825" width="14.7265625" style="179" customWidth="1"/>
    <col min="2826" max="2826" width="9.7265625" style="179" customWidth="1"/>
    <col min="2827" max="2827" width="13.26953125" style="179" customWidth="1"/>
    <col min="2828" max="2828" width="9.7265625" style="179" customWidth="1"/>
    <col min="2829" max="2829" width="14.7265625" style="179" customWidth="1"/>
    <col min="2830" max="2830" width="9.7265625" style="179" customWidth="1"/>
    <col min="2831" max="2831" width="1.7265625" style="179" customWidth="1"/>
    <col min="2832" max="3072" width="9.453125" style="179"/>
    <col min="3073" max="3073" width="1.7265625" style="179" customWidth="1"/>
    <col min="3074" max="3077" width="12.7265625" style="179" customWidth="1"/>
    <col min="3078" max="3079" width="14.7265625" style="179" customWidth="1"/>
    <col min="3080" max="3080" width="12.81640625" style="179" customWidth="1"/>
    <col min="3081" max="3081" width="14.7265625" style="179" customWidth="1"/>
    <col min="3082" max="3082" width="9.7265625" style="179" customWidth="1"/>
    <col min="3083" max="3083" width="13.26953125" style="179" customWidth="1"/>
    <col min="3084" max="3084" width="9.7265625" style="179" customWidth="1"/>
    <col min="3085" max="3085" width="14.7265625" style="179" customWidth="1"/>
    <col min="3086" max="3086" width="9.7265625" style="179" customWidth="1"/>
    <col min="3087" max="3087" width="1.7265625" style="179" customWidth="1"/>
    <col min="3088" max="3328" width="9.453125" style="179"/>
    <col min="3329" max="3329" width="1.7265625" style="179" customWidth="1"/>
    <col min="3330" max="3333" width="12.7265625" style="179" customWidth="1"/>
    <col min="3334" max="3335" width="14.7265625" style="179" customWidth="1"/>
    <col min="3336" max="3336" width="12.81640625" style="179" customWidth="1"/>
    <col min="3337" max="3337" width="14.7265625" style="179" customWidth="1"/>
    <col min="3338" max="3338" width="9.7265625" style="179" customWidth="1"/>
    <col min="3339" max="3339" width="13.26953125" style="179" customWidth="1"/>
    <col min="3340" max="3340" width="9.7265625" style="179" customWidth="1"/>
    <col min="3341" max="3341" width="14.7265625" style="179" customWidth="1"/>
    <col min="3342" max="3342" width="9.7265625" style="179" customWidth="1"/>
    <col min="3343" max="3343" width="1.7265625" style="179" customWidth="1"/>
    <col min="3344" max="3584" width="9.453125" style="179"/>
    <col min="3585" max="3585" width="1.7265625" style="179" customWidth="1"/>
    <col min="3586" max="3589" width="12.7265625" style="179" customWidth="1"/>
    <col min="3590" max="3591" width="14.7265625" style="179" customWidth="1"/>
    <col min="3592" max="3592" width="12.81640625" style="179" customWidth="1"/>
    <col min="3593" max="3593" width="14.7265625" style="179" customWidth="1"/>
    <col min="3594" max="3594" width="9.7265625" style="179" customWidth="1"/>
    <col min="3595" max="3595" width="13.26953125" style="179" customWidth="1"/>
    <col min="3596" max="3596" width="9.7265625" style="179" customWidth="1"/>
    <col min="3597" max="3597" width="14.7265625" style="179" customWidth="1"/>
    <col min="3598" max="3598" width="9.7265625" style="179" customWidth="1"/>
    <col min="3599" max="3599" width="1.7265625" style="179" customWidth="1"/>
    <col min="3600" max="3840" width="9.453125" style="179"/>
    <col min="3841" max="3841" width="1.7265625" style="179" customWidth="1"/>
    <col min="3842" max="3845" width="12.7265625" style="179" customWidth="1"/>
    <col min="3846" max="3847" width="14.7265625" style="179" customWidth="1"/>
    <col min="3848" max="3848" width="12.81640625" style="179" customWidth="1"/>
    <col min="3849" max="3849" width="14.7265625" style="179" customWidth="1"/>
    <col min="3850" max="3850" width="9.7265625" style="179" customWidth="1"/>
    <col min="3851" max="3851" width="13.26953125" style="179" customWidth="1"/>
    <col min="3852" max="3852" width="9.7265625" style="179" customWidth="1"/>
    <col min="3853" max="3853" width="14.7265625" style="179" customWidth="1"/>
    <col min="3854" max="3854" width="9.7265625" style="179" customWidth="1"/>
    <col min="3855" max="3855" width="1.7265625" style="179" customWidth="1"/>
    <col min="3856" max="4096" width="9.453125" style="179"/>
    <col min="4097" max="4097" width="1.7265625" style="179" customWidth="1"/>
    <col min="4098" max="4101" width="12.7265625" style="179" customWidth="1"/>
    <col min="4102" max="4103" width="14.7265625" style="179" customWidth="1"/>
    <col min="4104" max="4104" width="12.81640625" style="179" customWidth="1"/>
    <col min="4105" max="4105" width="14.7265625" style="179" customWidth="1"/>
    <col min="4106" max="4106" width="9.7265625" style="179" customWidth="1"/>
    <col min="4107" max="4107" width="13.26953125" style="179" customWidth="1"/>
    <col min="4108" max="4108" width="9.7265625" style="179" customWidth="1"/>
    <col min="4109" max="4109" width="14.7265625" style="179" customWidth="1"/>
    <col min="4110" max="4110" width="9.7265625" style="179" customWidth="1"/>
    <col min="4111" max="4111" width="1.7265625" style="179" customWidth="1"/>
    <col min="4112" max="4352" width="9.453125" style="179"/>
    <col min="4353" max="4353" width="1.7265625" style="179" customWidth="1"/>
    <col min="4354" max="4357" width="12.7265625" style="179" customWidth="1"/>
    <col min="4358" max="4359" width="14.7265625" style="179" customWidth="1"/>
    <col min="4360" max="4360" width="12.81640625" style="179" customWidth="1"/>
    <col min="4361" max="4361" width="14.7265625" style="179" customWidth="1"/>
    <col min="4362" max="4362" width="9.7265625" style="179" customWidth="1"/>
    <col min="4363" max="4363" width="13.26953125" style="179" customWidth="1"/>
    <col min="4364" max="4364" width="9.7265625" style="179" customWidth="1"/>
    <col min="4365" max="4365" width="14.7265625" style="179" customWidth="1"/>
    <col min="4366" max="4366" width="9.7265625" style="179" customWidth="1"/>
    <col min="4367" max="4367" width="1.7265625" style="179" customWidth="1"/>
    <col min="4368" max="4608" width="9.453125" style="179"/>
    <col min="4609" max="4609" width="1.7265625" style="179" customWidth="1"/>
    <col min="4610" max="4613" width="12.7265625" style="179" customWidth="1"/>
    <col min="4614" max="4615" width="14.7265625" style="179" customWidth="1"/>
    <col min="4616" max="4616" width="12.81640625" style="179" customWidth="1"/>
    <col min="4617" max="4617" width="14.7265625" style="179" customWidth="1"/>
    <col min="4618" max="4618" width="9.7265625" style="179" customWidth="1"/>
    <col min="4619" max="4619" width="13.26953125" style="179" customWidth="1"/>
    <col min="4620" max="4620" width="9.7265625" style="179" customWidth="1"/>
    <col min="4621" max="4621" width="14.7265625" style="179" customWidth="1"/>
    <col min="4622" max="4622" width="9.7265625" style="179" customWidth="1"/>
    <col min="4623" max="4623" width="1.7265625" style="179" customWidth="1"/>
    <col min="4624" max="4864" width="9.453125" style="179"/>
    <col min="4865" max="4865" width="1.7265625" style="179" customWidth="1"/>
    <col min="4866" max="4869" width="12.7265625" style="179" customWidth="1"/>
    <col min="4870" max="4871" width="14.7265625" style="179" customWidth="1"/>
    <col min="4872" max="4872" width="12.81640625" style="179" customWidth="1"/>
    <col min="4873" max="4873" width="14.7265625" style="179" customWidth="1"/>
    <col min="4874" max="4874" width="9.7265625" style="179" customWidth="1"/>
    <col min="4875" max="4875" width="13.26953125" style="179" customWidth="1"/>
    <col min="4876" max="4876" width="9.7265625" style="179" customWidth="1"/>
    <col min="4877" max="4877" width="14.7265625" style="179" customWidth="1"/>
    <col min="4878" max="4878" width="9.7265625" style="179" customWidth="1"/>
    <col min="4879" max="4879" width="1.7265625" style="179" customWidth="1"/>
    <col min="4880" max="5120" width="9.453125" style="179"/>
    <col min="5121" max="5121" width="1.7265625" style="179" customWidth="1"/>
    <col min="5122" max="5125" width="12.7265625" style="179" customWidth="1"/>
    <col min="5126" max="5127" width="14.7265625" style="179" customWidth="1"/>
    <col min="5128" max="5128" width="12.81640625" style="179" customWidth="1"/>
    <col min="5129" max="5129" width="14.7265625" style="179" customWidth="1"/>
    <col min="5130" max="5130" width="9.7265625" style="179" customWidth="1"/>
    <col min="5131" max="5131" width="13.26953125" style="179" customWidth="1"/>
    <col min="5132" max="5132" width="9.7265625" style="179" customWidth="1"/>
    <col min="5133" max="5133" width="14.7265625" style="179" customWidth="1"/>
    <col min="5134" max="5134" width="9.7265625" style="179" customWidth="1"/>
    <col min="5135" max="5135" width="1.7265625" style="179" customWidth="1"/>
    <col min="5136" max="5376" width="9.453125" style="179"/>
    <col min="5377" max="5377" width="1.7265625" style="179" customWidth="1"/>
    <col min="5378" max="5381" width="12.7265625" style="179" customWidth="1"/>
    <col min="5382" max="5383" width="14.7265625" style="179" customWidth="1"/>
    <col min="5384" max="5384" width="12.81640625" style="179" customWidth="1"/>
    <col min="5385" max="5385" width="14.7265625" style="179" customWidth="1"/>
    <col min="5386" max="5386" width="9.7265625" style="179" customWidth="1"/>
    <col min="5387" max="5387" width="13.26953125" style="179" customWidth="1"/>
    <col min="5388" max="5388" width="9.7265625" style="179" customWidth="1"/>
    <col min="5389" max="5389" width="14.7265625" style="179" customWidth="1"/>
    <col min="5390" max="5390" width="9.7265625" style="179" customWidth="1"/>
    <col min="5391" max="5391" width="1.7265625" style="179" customWidth="1"/>
    <col min="5392" max="5632" width="9.453125" style="179"/>
    <col min="5633" max="5633" width="1.7265625" style="179" customWidth="1"/>
    <col min="5634" max="5637" width="12.7265625" style="179" customWidth="1"/>
    <col min="5638" max="5639" width="14.7265625" style="179" customWidth="1"/>
    <col min="5640" max="5640" width="12.81640625" style="179" customWidth="1"/>
    <col min="5641" max="5641" width="14.7265625" style="179" customWidth="1"/>
    <col min="5642" max="5642" width="9.7265625" style="179" customWidth="1"/>
    <col min="5643" max="5643" width="13.26953125" style="179" customWidth="1"/>
    <col min="5644" max="5644" width="9.7265625" style="179" customWidth="1"/>
    <col min="5645" max="5645" width="14.7265625" style="179" customWidth="1"/>
    <col min="5646" max="5646" width="9.7265625" style="179" customWidth="1"/>
    <col min="5647" max="5647" width="1.7265625" style="179" customWidth="1"/>
    <col min="5648" max="5888" width="9.453125" style="179"/>
    <col min="5889" max="5889" width="1.7265625" style="179" customWidth="1"/>
    <col min="5890" max="5893" width="12.7265625" style="179" customWidth="1"/>
    <col min="5894" max="5895" width="14.7265625" style="179" customWidth="1"/>
    <col min="5896" max="5896" width="12.81640625" style="179" customWidth="1"/>
    <col min="5897" max="5897" width="14.7265625" style="179" customWidth="1"/>
    <col min="5898" max="5898" width="9.7265625" style="179" customWidth="1"/>
    <col min="5899" max="5899" width="13.26953125" style="179" customWidth="1"/>
    <col min="5900" max="5900" width="9.7265625" style="179" customWidth="1"/>
    <col min="5901" max="5901" width="14.7265625" style="179" customWidth="1"/>
    <col min="5902" max="5902" width="9.7265625" style="179" customWidth="1"/>
    <col min="5903" max="5903" width="1.7265625" style="179" customWidth="1"/>
    <col min="5904" max="6144" width="9.453125" style="179"/>
    <col min="6145" max="6145" width="1.7265625" style="179" customWidth="1"/>
    <col min="6146" max="6149" width="12.7265625" style="179" customWidth="1"/>
    <col min="6150" max="6151" width="14.7265625" style="179" customWidth="1"/>
    <col min="6152" max="6152" width="12.81640625" style="179" customWidth="1"/>
    <col min="6153" max="6153" width="14.7265625" style="179" customWidth="1"/>
    <col min="6154" max="6154" width="9.7265625" style="179" customWidth="1"/>
    <col min="6155" max="6155" width="13.26953125" style="179" customWidth="1"/>
    <col min="6156" max="6156" width="9.7265625" style="179" customWidth="1"/>
    <col min="6157" max="6157" width="14.7265625" style="179" customWidth="1"/>
    <col min="6158" max="6158" width="9.7265625" style="179" customWidth="1"/>
    <col min="6159" max="6159" width="1.7265625" style="179" customWidth="1"/>
    <col min="6160" max="6400" width="9.453125" style="179"/>
    <col min="6401" max="6401" width="1.7265625" style="179" customWidth="1"/>
    <col min="6402" max="6405" width="12.7265625" style="179" customWidth="1"/>
    <col min="6406" max="6407" width="14.7265625" style="179" customWidth="1"/>
    <col min="6408" max="6408" width="12.81640625" style="179" customWidth="1"/>
    <col min="6409" max="6409" width="14.7265625" style="179" customWidth="1"/>
    <col min="6410" max="6410" width="9.7265625" style="179" customWidth="1"/>
    <col min="6411" max="6411" width="13.26953125" style="179" customWidth="1"/>
    <col min="6412" max="6412" width="9.7265625" style="179" customWidth="1"/>
    <col min="6413" max="6413" width="14.7265625" style="179" customWidth="1"/>
    <col min="6414" max="6414" width="9.7265625" style="179" customWidth="1"/>
    <col min="6415" max="6415" width="1.7265625" style="179" customWidth="1"/>
    <col min="6416" max="6656" width="9.453125" style="179"/>
    <col min="6657" max="6657" width="1.7265625" style="179" customWidth="1"/>
    <col min="6658" max="6661" width="12.7265625" style="179" customWidth="1"/>
    <col min="6662" max="6663" width="14.7265625" style="179" customWidth="1"/>
    <col min="6664" max="6664" width="12.81640625" style="179" customWidth="1"/>
    <col min="6665" max="6665" width="14.7265625" style="179" customWidth="1"/>
    <col min="6666" max="6666" width="9.7265625" style="179" customWidth="1"/>
    <col min="6667" max="6667" width="13.26953125" style="179" customWidth="1"/>
    <col min="6668" max="6668" width="9.7265625" style="179" customWidth="1"/>
    <col min="6669" max="6669" width="14.7265625" style="179" customWidth="1"/>
    <col min="6670" max="6670" width="9.7265625" style="179" customWidth="1"/>
    <col min="6671" max="6671" width="1.7265625" style="179" customWidth="1"/>
    <col min="6672" max="6912" width="9.453125" style="179"/>
    <col min="6913" max="6913" width="1.7265625" style="179" customWidth="1"/>
    <col min="6914" max="6917" width="12.7265625" style="179" customWidth="1"/>
    <col min="6918" max="6919" width="14.7265625" style="179" customWidth="1"/>
    <col min="6920" max="6920" width="12.81640625" style="179" customWidth="1"/>
    <col min="6921" max="6921" width="14.7265625" style="179" customWidth="1"/>
    <col min="6922" max="6922" width="9.7265625" style="179" customWidth="1"/>
    <col min="6923" max="6923" width="13.26953125" style="179" customWidth="1"/>
    <col min="6924" max="6924" width="9.7265625" style="179" customWidth="1"/>
    <col min="6925" max="6925" width="14.7265625" style="179" customWidth="1"/>
    <col min="6926" max="6926" width="9.7265625" style="179" customWidth="1"/>
    <col min="6927" max="6927" width="1.7265625" style="179" customWidth="1"/>
    <col min="6928" max="7168" width="9.453125" style="179"/>
    <col min="7169" max="7169" width="1.7265625" style="179" customWidth="1"/>
    <col min="7170" max="7173" width="12.7265625" style="179" customWidth="1"/>
    <col min="7174" max="7175" width="14.7265625" style="179" customWidth="1"/>
    <col min="7176" max="7176" width="12.81640625" style="179" customWidth="1"/>
    <col min="7177" max="7177" width="14.7265625" style="179" customWidth="1"/>
    <col min="7178" max="7178" width="9.7265625" style="179" customWidth="1"/>
    <col min="7179" max="7179" width="13.26953125" style="179" customWidth="1"/>
    <col min="7180" max="7180" width="9.7265625" style="179" customWidth="1"/>
    <col min="7181" max="7181" width="14.7265625" style="179" customWidth="1"/>
    <col min="7182" max="7182" width="9.7265625" style="179" customWidth="1"/>
    <col min="7183" max="7183" width="1.7265625" style="179" customWidth="1"/>
    <col min="7184" max="7424" width="9.453125" style="179"/>
    <col min="7425" max="7425" width="1.7265625" style="179" customWidth="1"/>
    <col min="7426" max="7429" width="12.7265625" style="179" customWidth="1"/>
    <col min="7430" max="7431" width="14.7265625" style="179" customWidth="1"/>
    <col min="7432" max="7432" width="12.81640625" style="179" customWidth="1"/>
    <col min="7433" max="7433" width="14.7265625" style="179" customWidth="1"/>
    <col min="7434" max="7434" width="9.7265625" style="179" customWidth="1"/>
    <col min="7435" max="7435" width="13.26953125" style="179" customWidth="1"/>
    <col min="7436" max="7436" width="9.7265625" style="179" customWidth="1"/>
    <col min="7437" max="7437" width="14.7265625" style="179" customWidth="1"/>
    <col min="7438" max="7438" width="9.7265625" style="179" customWidth="1"/>
    <col min="7439" max="7439" width="1.7265625" style="179" customWidth="1"/>
    <col min="7440" max="7680" width="9.453125" style="179"/>
    <col min="7681" max="7681" width="1.7265625" style="179" customWidth="1"/>
    <col min="7682" max="7685" width="12.7265625" style="179" customWidth="1"/>
    <col min="7686" max="7687" width="14.7265625" style="179" customWidth="1"/>
    <col min="7688" max="7688" width="12.81640625" style="179" customWidth="1"/>
    <col min="7689" max="7689" width="14.7265625" style="179" customWidth="1"/>
    <col min="7690" max="7690" width="9.7265625" style="179" customWidth="1"/>
    <col min="7691" max="7691" width="13.26953125" style="179" customWidth="1"/>
    <col min="7692" max="7692" width="9.7265625" style="179" customWidth="1"/>
    <col min="7693" max="7693" width="14.7265625" style="179" customWidth="1"/>
    <col min="7694" max="7694" width="9.7265625" style="179" customWidth="1"/>
    <col min="7695" max="7695" width="1.7265625" style="179" customWidth="1"/>
    <col min="7696" max="7936" width="9.453125" style="179"/>
    <col min="7937" max="7937" width="1.7265625" style="179" customWidth="1"/>
    <col min="7938" max="7941" width="12.7265625" style="179" customWidth="1"/>
    <col min="7942" max="7943" width="14.7265625" style="179" customWidth="1"/>
    <col min="7944" max="7944" width="12.81640625" style="179" customWidth="1"/>
    <col min="7945" max="7945" width="14.7265625" style="179" customWidth="1"/>
    <col min="7946" max="7946" width="9.7265625" style="179" customWidth="1"/>
    <col min="7947" max="7947" width="13.26953125" style="179" customWidth="1"/>
    <col min="7948" max="7948" width="9.7265625" style="179" customWidth="1"/>
    <col min="7949" max="7949" width="14.7265625" style="179" customWidth="1"/>
    <col min="7950" max="7950" width="9.7265625" style="179" customWidth="1"/>
    <col min="7951" max="7951" width="1.7265625" style="179" customWidth="1"/>
    <col min="7952" max="8192" width="9.453125" style="179"/>
    <col min="8193" max="8193" width="1.7265625" style="179" customWidth="1"/>
    <col min="8194" max="8197" width="12.7265625" style="179" customWidth="1"/>
    <col min="8198" max="8199" width="14.7265625" style="179" customWidth="1"/>
    <col min="8200" max="8200" width="12.81640625" style="179" customWidth="1"/>
    <col min="8201" max="8201" width="14.7265625" style="179" customWidth="1"/>
    <col min="8202" max="8202" width="9.7265625" style="179" customWidth="1"/>
    <col min="8203" max="8203" width="13.26953125" style="179" customWidth="1"/>
    <col min="8204" max="8204" width="9.7265625" style="179" customWidth="1"/>
    <col min="8205" max="8205" width="14.7265625" style="179" customWidth="1"/>
    <col min="8206" max="8206" width="9.7265625" style="179" customWidth="1"/>
    <col min="8207" max="8207" width="1.7265625" style="179" customWidth="1"/>
    <col min="8208" max="8448" width="9.453125" style="179"/>
    <col min="8449" max="8449" width="1.7265625" style="179" customWidth="1"/>
    <col min="8450" max="8453" width="12.7265625" style="179" customWidth="1"/>
    <col min="8454" max="8455" width="14.7265625" style="179" customWidth="1"/>
    <col min="8456" max="8456" width="12.81640625" style="179" customWidth="1"/>
    <col min="8457" max="8457" width="14.7265625" style="179" customWidth="1"/>
    <col min="8458" max="8458" width="9.7265625" style="179" customWidth="1"/>
    <col min="8459" max="8459" width="13.26953125" style="179" customWidth="1"/>
    <col min="8460" max="8460" width="9.7265625" style="179" customWidth="1"/>
    <col min="8461" max="8461" width="14.7265625" style="179" customWidth="1"/>
    <col min="8462" max="8462" width="9.7265625" style="179" customWidth="1"/>
    <col min="8463" max="8463" width="1.7265625" style="179" customWidth="1"/>
    <col min="8464" max="8704" width="9.453125" style="179"/>
    <col min="8705" max="8705" width="1.7265625" style="179" customWidth="1"/>
    <col min="8706" max="8709" width="12.7265625" style="179" customWidth="1"/>
    <col min="8710" max="8711" width="14.7265625" style="179" customWidth="1"/>
    <col min="8712" max="8712" width="12.81640625" style="179" customWidth="1"/>
    <col min="8713" max="8713" width="14.7265625" style="179" customWidth="1"/>
    <col min="8714" max="8714" width="9.7265625" style="179" customWidth="1"/>
    <col min="8715" max="8715" width="13.26953125" style="179" customWidth="1"/>
    <col min="8716" max="8716" width="9.7265625" style="179" customWidth="1"/>
    <col min="8717" max="8717" width="14.7265625" style="179" customWidth="1"/>
    <col min="8718" max="8718" width="9.7265625" style="179" customWidth="1"/>
    <col min="8719" max="8719" width="1.7265625" style="179" customWidth="1"/>
    <col min="8720" max="8960" width="9.453125" style="179"/>
    <col min="8961" max="8961" width="1.7265625" style="179" customWidth="1"/>
    <col min="8962" max="8965" width="12.7265625" style="179" customWidth="1"/>
    <col min="8966" max="8967" width="14.7265625" style="179" customWidth="1"/>
    <col min="8968" max="8968" width="12.81640625" style="179" customWidth="1"/>
    <col min="8969" max="8969" width="14.7265625" style="179" customWidth="1"/>
    <col min="8970" max="8970" width="9.7265625" style="179" customWidth="1"/>
    <col min="8971" max="8971" width="13.26953125" style="179" customWidth="1"/>
    <col min="8972" max="8972" width="9.7265625" style="179" customWidth="1"/>
    <col min="8973" max="8973" width="14.7265625" style="179" customWidth="1"/>
    <col min="8974" max="8974" width="9.7265625" style="179" customWidth="1"/>
    <col min="8975" max="8975" width="1.7265625" style="179" customWidth="1"/>
    <col min="8976" max="9216" width="9.453125" style="179"/>
    <col min="9217" max="9217" width="1.7265625" style="179" customWidth="1"/>
    <col min="9218" max="9221" width="12.7265625" style="179" customWidth="1"/>
    <col min="9222" max="9223" width="14.7265625" style="179" customWidth="1"/>
    <col min="9224" max="9224" width="12.81640625" style="179" customWidth="1"/>
    <col min="9225" max="9225" width="14.7265625" style="179" customWidth="1"/>
    <col min="9226" max="9226" width="9.7265625" style="179" customWidth="1"/>
    <col min="9227" max="9227" width="13.26953125" style="179" customWidth="1"/>
    <col min="9228" max="9228" width="9.7265625" style="179" customWidth="1"/>
    <col min="9229" max="9229" width="14.7265625" style="179" customWidth="1"/>
    <col min="9230" max="9230" width="9.7265625" style="179" customWidth="1"/>
    <col min="9231" max="9231" width="1.7265625" style="179" customWidth="1"/>
    <col min="9232" max="9472" width="9.453125" style="179"/>
    <col min="9473" max="9473" width="1.7265625" style="179" customWidth="1"/>
    <col min="9474" max="9477" width="12.7265625" style="179" customWidth="1"/>
    <col min="9478" max="9479" width="14.7265625" style="179" customWidth="1"/>
    <col min="9480" max="9480" width="12.81640625" style="179" customWidth="1"/>
    <col min="9481" max="9481" width="14.7265625" style="179" customWidth="1"/>
    <col min="9482" max="9482" width="9.7265625" style="179" customWidth="1"/>
    <col min="9483" max="9483" width="13.26953125" style="179" customWidth="1"/>
    <col min="9484" max="9484" width="9.7265625" style="179" customWidth="1"/>
    <col min="9485" max="9485" width="14.7265625" style="179" customWidth="1"/>
    <col min="9486" max="9486" width="9.7265625" style="179" customWidth="1"/>
    <col min="9487" max="9487" width="1.7265625" style="179" customWidth="1"/>
    <col min="9488" max="9728" width="9.453125" style="179"/>
    <col min="9729" max="9729" width="1.7265625" style="179" customWidth="1"/>
    <col min="9730" max="9733" width="12.7265625" style="179" customWidth="1"/>
    <col min="9734" max="9735" width="14.7265625" style="179" customWidth="1"/>
    <col min="9736" max="9736" width="12.81640625" style="179" customWidth="1"/>
    <col min="9737" max="9737" width="14.7265625" style="179" customWidth="1"/>
    <col min="9738" max="9738" width="9.7265625" style="179" customWidth="1"/>
    <col min="9739" max="9739" width="13.26953125" style="179" customWidth="1"/>
    <col min="9740" max="9740" width="9.7265625" style="179" customWidth="1"/>
    <col min="9741" max="9741" width="14.7265625" style="179" customWidth="1"/>
    <col min="9742" max="9742" width="9.7265625" style="179" customWidth="1"/>
    <col min="9743" max="9743" width="1.7265625" style="179" customWidth="1"/>
    <col min="9744" max="9984" width="9.453125" style="179"/>
    <col min="9985" max="9985" width="1.7265625" style="179" customWidth="1"/>
    <col min="9986" max="9989" width="12.7265625" style="179" customWidth="1"/>
    <col min="9990" max="9991" width="14.7265625" style="179" customWidth="1"/>
    <col min="9992" max="9992" width="12.81640625" style="179" customWidth="1"/>
    <col min="9993" max="9993" width="14.7265625" style="179" customWidth="1"/>
    <col min="9994" max="9994" width="9.7265625" style="179" customWidth="1"/>
    <col min="9995" max="9995" width="13.26953125" style="179" customWidth="1"/>
    <col min="9996" max="9996" width="9.7265625" style="179" customWidth="1"/>
    <col min="9997" max="9997" width="14.7265625" style="179" customWidth="1"/>
    <col min="9998" max="9998" width="9.7265625" style="179" customWidth="1"/>
    <col min="9999" max="9999" width="1.7265625" style="179" customWidth="1"/>
    <col min="10000" max="10240" width="9.453125" style="179"/>
    <col min="10241" max="10241" width="1.7265625" style="179" customWidth="1"/>
    <col min="10242" max="10245" width="12.7265625" style="179" customWidth="1"/>
    <col min="10246" max="10247" width="14.7265625" style="179" customWidth="1"/>
    <col min="10248" max="10248" width="12.81640625" style="179" customWidth="1"/>
    <col min="10249" max="10249" width="14.7265625" style="179" customWidth="1"/>
    <col min="10250" max="10250" width="9.7265625" style="179" customWidth="1"/>
    <col min="10251" max="10251" width="13.26953125" style="179" customWidth="1"/>
    <col min="10252" max="10252" width="9.7265625" style="179" customWidth="1"/>
    <col min="10253" max="10253" width="14.7265625" style="179" customWidth="1"/>
    <col min="10254" max="10254" width="9.7265625" style="179" customWidth="1"/>
    <col min="10255" max="10255" width="1.7265625" style="179" customWidth="1"/>
    <col min="10256" max="10496" width="9.453125" style="179"/>
    <col min="10497" max="10497" width="1.7265625" style="179" customWidth="1"/>
    <col min="10498" max="10501" width="12.7265625" style="179" customWidth="1"/>
    <col min="10502" max="10503" width="14.7265625" style="179" customWidth="1"/>
    <col min="10504" max="10504" width="12.81640625" style="179" customWidth="1"/>
    <col min="10505" max="10505" width="14.7265625" style="179" customWidth="1"/>
    <col min="10506" max="10506" width="9.7265625" style="179" customWidth="1"/>
    <col min="10507" max="10507" width="13.26953125" style="179" customWidth="1"/>
    <col min="10508" max="10508" width="9.7265625" style="179" customWidth="1"/>
    <col min="10509" max="10509" width="14.7265625" style="179" customWidth="1"/>
    <col min="10510" max="10510" width="9.7265625" style="179" customWidth="1"/>
    <col min="10511" max="10511" width="1.7265625" style="179" customWidth="1"/>
    <col min="10512" max="10752" width="9.453125" style="179"/>
    <col min="10753" max="10753" width="1.7265625" style="179" customWidth="1"/>
    <col min="10754" max="10757" width="12.7265625" style="179" customWidth="1"/>
    <col min="10758" max="10759" width="14.7265625" style="179" customWidth="1"/>
    <col min="10760" max="10760" width="12.81640625" style="179" customWidth="1"/>
    <col min="10761" max="10761" width="14.7265625" style="179" customWidth="1"/>
    <col min="10762" max="10762" width="9.7265625" style="179" customWidth="1"/>
    <col min="10763" max="10763" width="13.26953125" style="179" customWidth="1"/>
    <col min="10764" max="10764" width="9.7265625" style="179" customWidth="1"/>
    <col min="10765" max="10765" width="14.7265625" style="179" customWidth="1"/>
    <col min="10766" max="10766" width="9.7265625" style="179" customWidth="1"/>
    <col min="10767" max="10767" width="1.7265625" style="179" customWidth="1"/>
    <col min="10768" max="11008" width="9.453125" style="179"/>
    <col min="11009" max="11009" width="1.7265625" style="179" customWidth="1"/>
    <col min="11010" max="11013" width="12.7265625" style="179" customWidth="1"/>
    <col min="11014" max="11015" width="14.7265625" style="179" customWidth="1"/>
    <col min="11016" max="11016" width="12.81640625" style="179" customWidth="1"/>
    <col min="11017" max="11017" width="14.7265625" style="179" customWidth="1"/>
    <col min="11018" max="11018" width="9.7265625" style="179" customWidth="1"/>
    <col min="11019" max="11019" width="13.26953125" style="179" customWidth="1"/>
    <col min="11020" max="11020" width="9.7265625" style="179" customWidth="1"/>
    <col min="11021" max="11021" width="14.7265625" style="179" customWidth="1"/>
    <col min="11022" max="11022" width="9.7265625" style="179" customWidth="1"/>
    <col min="11023" max="11023" width="1.7265625" style="179" customWidth="1"/>
    <col min="11024" max="11264" width="9.453125" style="179"/>
    <col min="11265" max="11265" width="1.7265625" style="179" customWidth="1"/>
    <col min="11266" max="11269" width="12.7265625" style="179" customWidth="1"/>
    <col min="11270" max="11271" width="14.7265625" style="179" customWidth="1"/>
    <col min="11272" max="11272" width="12.81640625" style="179" customWidth="1"/>
    <col min="11273" max="11273" width="14.7265625" style="179" customWidth="1"/>
    <col min="11274" max="11274" width="9.7265625" style="179" customWidth="1"/>
    <col min="11275" max="11275" width="13.26953125" style="179" customWidth="1"/>
    <col min="11276" max="11276" width="9.7265625" style="179" customWidth="1"/>
    <col min="11277" max="11277" width="14.7265625" style="179" customWidth="1"/>
    <col min="11278" max="11278" width="9.7265625" style="179" customWidth="1"/>
    <col min="11279" max="11279" width="1.7265625" style="179" customWidth="1"/>
    <col min="11280" max="11520" width="9.453125" style="179"/>
    <col min="11521" max="11521" width="1.7265625" style="179" customWidth="1"/>
    <col min="11522" max="11525" width="12.7265625" style="179" customWidth="1"/>
    <col min="11526" max="11527" width="14.7265625" style="179" customWidth="1"/>
    <col min="11528" max="11528" width="12.81640625" style="179" customWidth="1"/>
    <col min="11529" max="11529" width="14.7265625" style="179" customWidth="1"/>
    <col min="11530" max="11530" width="9.7265625" style="179" customWidth="1"/>
    <col min="11531" max="11531" width="13.26953125" style="179" customWidth="1"/>
    <col min="11532" max="11532" width="9.7265625" style="179" customWidth="1"/>
    <col min="11533" max="11533" width="14.7265625" style="179" customWidth="1"/>
    <col min="11534" max="11534" width="9.7265625" style="179" customWidth="1"/>
    <col min="11535" max="11535" width="1.7265625" style="179" customWidth="1"/>
    <col min="11536" max="11776" width="9.453125" style="179"/>
    <col min="11777" max="11777" width="1.7265625" style="179" customWidth="1"/>
    <col min="11778" max="11781" width="12.7265625" style="179" customWidth="1"/>
    <col min="11782" max="11783" width="14.7265625" style="179" customWidth="1"/>
    <col min="11784" max="11784" width="12.81640625" style="179" customWidth="1"/>
    <col min="11785" max="11785" width="14.7265625" style="179" customWidth="1"/>
    <col min="11786" max="11786" width="9.7265625" style="179" customWidth="1"/>
    <col min="11787" max="11787" width="13.26953125" style="179" customWidth="1"/>
    <col min="11788" max="11788" width="9.7265625" style="179" customWidth="1"/>
    <col min="11789" max="11789" width="14.7265625" style="179" customWidth="1"/>
    <col min="11790" max="11790" width="9.7265625" style="179" customWidth="1"/>
    <col min="11791" max="11791" width="1.7265625" style="179" customWidth="1"/>
    <col min="11792" max="12032" width="9.453125" style="179"/>
    <col min="12033" max="12033" width="1.7265625" style="179" customWidth="1"/>
    <col min="12034" max="12037" width="12.7265625" style="179" customWidth="1"/>
    <col min="12038" max="12039" width="14.7265625" style="179" customWidth="1"/>
    <col min="12040" max="12040" width="12.81640625" style="179" customWidth="1"/>
    <col min="12041" max="12041" width="14.7265625" style="179" customWidth="1"/>
    <col min="12042" max="12042" width="9.7265625" style="179" customWidth="1"/>
    <col min="12043" max="12043" width="13.26953125" style="179" customWidth="1"/>
    <col min="12044" max="12044" width="9.7265625" style="179" customWidth="1"/>
    <col min="12045" max="12045" width="14.7265625" style="179" customWidth="1"/>
    <col min="12046" max="12046" width="9.7265625" style="179" customWidth="1"/>
    <col min="12047" max="12047" width="1.7265625" style="179" customWidth="1"/>
    <col min="12048" max="12288" width="9.453125" style="179"/>
    <col min="12289" max="12289" width="1.7265625" style="179" customWidth="1"/>
    <col min="12290" max="12293" width="12.7265625" style="179" customWidth="1"/>
    <col min="12294" max="12295" width="14.7265625" style="179" customWidth="1"/>
    <col min="12296" max="12296" width="12.81640625" style="179" customWidth="1"/>
    <col min="12297" max="12297" width="14.7265625" style="179" customWidth="1"/>
    <col min="12298" max="12298" width="9.7265625" style="179" customWidth="1"/>
    <col min="12299" max="12299" width="13.26953125" style="179" customWidth="1"/>
    <col min="12300" max="12300" width="9.7265625" style="179" customWidth="1"/>
    <col min="12301" max="12301" width="14.7265625" style="179" customWidth="1"/>
    <col min="12302" max="12302" width="9.7265625" style="179" customWidth="1"/>
    <col min="12303" max="12303" width="1.7265625" style="179" customWidth="1"/>
    <col min="12304" max="12544" width="9.453125" style="179"/>
    <col min="12545" max="12545" width="1.7265625" style="179" customWidth="1"/>
    <col min="12546" max="12549" width="12.7265625" style="179" customWidth="1"/>
    <col min="12550" max="12551" width="14.7265625" style="179" customWidth="1"/>
    <col min="12552" max="12552" width="12.81640625" style="179" customWidth="1"/>
    <col min="12553" max="12553" width="14.7265625" style="179" customWidth="1"/>
    <col min="12554" max="12554" width="9.7265625" style="179" customWidth="1"/>
    <col min="12555" max="12555" width="13.26953125" style="179" customWidth="1"/>
    <col min="12556" max="12556" width="9.7265625" style="179" customWidth="1"/>
    <col min="12557" max="12557" width="14.7265625" style="179" customWidth="1"/>
    <col min="12558" max="12558" width="9.7265625" style="179" customWidth="1"/>
    <col min="12559" max="12559" width="1.7265625" style="179" customWidth="1"/>
    <col min="12560" max="12800" width="9.453125" style="179"/>
    <col min="12801" max="12801" width="1.7265625" style="179" customWidth="1"/>
    <col min="12802" max="12805" width="12.7265625" style="179" customWidth="1"/>
    <col min="12806" max="12807" width="14.7265625" style="179" customWidth="1"/>
    <col min="12808" max="12808" width="12.81640625" style="179" customWidth="1"/>
    <col min="12809" max="12809" width="14.7265625" style="179" customWidth="1"/>
    <col min="12810" max="12810" width="9.7265625" style="179" customWidth="1"/>
    <col min="12811" max="12811" width="13.26953125" style="179" customWidth="1"/>
    <col min="12812" max="12812" width="9.7265625" style="179" customWidth="1"/>
    <col min="12813" max="12813" width="14.7265625" style="179" customWidth="1"/>
    <col min="12814" max="12814" width="9.7265625" style="179" customWidth="1"/>
    <col min="12815" max="12815" width="1.7265625" style="179" customWidth="1"/>
    <col min="12816" max="13056" width="9.453125" style="179"/>
    <col min="13057" max="13057" width="1.7265625" style="179" customWidth="1"/>
    <col min="13058" max="13061" width="12.7265625" style="179" customWidth="1"/>
    <col min="13062" max="13063" width="14.7265625" style="179" customWidth="1"/>
    <col min="13064" max="13064" width="12.81640625" style="179" customWidth="1"/>
    <col min="13065" max="13065" width="14.7265625" style="179" customWidth="1"/>
    <col min="13066" max="13066" width="9.7265625" style="179" customWidth="1"/>
    <col min="13067" max="13067" width="13.26953125" style="179" customWidth="1"/>
    <col min="13068" max="13068" width="9.7265625" style="179" customWidth="1"/>
    <col min="13069" max="13069" width="14.7265625" style="179" customWidth="1"/>
    <col min="13070" max="13070" width="9.7265625" style="179" customWidth="1"/>
    <col min="13071" max="13071" width="1.7265625" style="179" customWidth="1"/>
    <col min="13072" max="13312" width="9.453125" style="179"/>
    <col min="13313" max="13313" width="1.7265625" style="179" customWidth="1"/>
    <col min="13314" max="13317" width="12.7265625" style="179" customWidth="1"/>
    <col min="13318" max="13319" width="14.7265625" style="179" customWidth="1"/>
    <col min="13320" max="13320" width="12.81640625" style="179" customWidth="1"/>
    <col min="13321" max="13321" width="14.7265625" style="179" customWidth="1"/>
    <col min="13322" max="13322" width="9.7265625" style="179" customWidth="1"/>
    <col min="13323" max="13323" width="13.26953125" style="179" customWidth="1"/>
    <col min="13324" max="13324" width="9.7265625" style="179" customWidth="1"/>
    <col min="13325" max="13325" width="14.7265625" style="179" customWidth="1"/>
    <col min="13326" max="13326" width="9.7265625" style="179" customWidth="1"/>
    <col min="13327" max="13327" width="1.7265625" style="179" customWidth="1"/>
    <col min="13328" max="13568" width="9.453125" style="179"/>
    <col min="13569" max="13569" width="1.7265625" style="179" customWidth="1"/>
    <col min="13570" max="13573" width="12.7265625" style="179" customWidth="1"/>
    <col min="13574" max="13575" width="14.7265625" style="179" customWidth="1"/>
    <col min="13576" max="13576" width="12.81640625" style="179" customWidth="1"/>
    <col min="13577" max="13577" width="14.7265625" style="179" customWidth="1"/>
    <col min="13578" max="13578" width="9.7265625" style="179" customWidth="1"/>
    <col min="13579" max="13579" width="13.26953125" style="179" customWidth="1"/>
    <col min="13580" max="13580" width="9.7265625" style="179" customWidth="1"/>
    <col min="13581" max="13581" width="14.7265625" style="179" customWidth="1"/>
    <col min="13582" max="13582" width="9.7265625" style="179" customWidth="1"/>
    <col min="13583" max="13583" width="1.7265625" style="179" customWidth="1"/>
    <col min="13584" max="13824" width="9.453125" style="179"/>
    <col min="13825" max="13825" width="1.7265625" style="179" customWidth="1"/>
    <col min="13826" max="13829" width="12.7265625" style="179" customWidth="1"/>
    <col min="13830" max="13831" width="14.7265625" style="179" customWidth="1"/>
    <col min="13832" max="13832" width="12.81640625" style="179" customWidth="1"/>
    <col min="13833" max="13833" width="14.7265625" style="179" customWidth="1"/>
    <col min="13834" max="13834" width="9.7265625" style="179" customWidth="1"/>
    <col min="13835" max="13835" width="13.26953125" style="179" customWidth="1"/>
    <col min="13836" max="13836" width="9.7265625" style="179" customWidth="1"/>
    <col min="13837" max="13837" width="14.7265625" style="179" customWidth="1"/>
    <col min="13838" max="13838" width="9.7265625" style="179" customWidth="1"/>
    <col min="13839" max="13839" width="1.7265625" style="179" customWidth="1"/>
    <col min="13840" max="14080" width="9.453125" style="179"/>
    <col min="14081" max="14081" width="1.7265625" style="179" customWidth="1"/>
    <col min="14082" max="14085" width="12.7265625" style="179" customWidth="1"/>
    <col min="14086" max="14087" width="14.7265625" style="179" customWidth="1"/>
    <col min="14088" max="14088" width="12.81640625" style="179" customWidth="1"/>
    <col min="14089" max="14089" width="14.7265625" style="179" customWidth="1"/>
    <col min="14090" max="14090" width="9.7265625" style="179" customWidth="1"/>
    <col min="14091" max="14091" width="13.26953125" style="179" customWidth="1"/>
    <col min="14092" max="14092" width="9.7265625" style="179" customWidth="1"/>
    <col min="14093" max="14093" width="14.7265625" style="179" customWidth="1"/>
    <col min="14094" max="14094" width="9.7265625" style="179" customWidth="1"/>
    <col min="14095" max="14095" width="1.7265625" style="179" customWidth="1"/>
    <col min="14096" max="14336" width="9.453125" style="179"/>
    <col min="14337" max="14337" width="1.7265625" style="179" customWidth="1"/>
    <col min="14338" max="14341" width="12.7265625" style="179" customWidth="1"/>
    <col min="14342" max="14343" width="14.7265625" style="179" customWidth="1"/>
    <col min="14344" max="14344" width="12.81640625" style="179" customWidth="1"/>
    <col min="14345" max="14345" width="14.7265625" style="179" customWidth="1"/>
    <col min="14346" max="14346" width="9.7265625" style="179" customWidth="1"/>
    <col min="14347" max="14347" width="13.26953125" style="179" customWidth="1"/>
    <col min="14348" max="14348" width="9.7265625" style="179" customWidth="1"/>
    <col min="14349" max="14349" width="14.7265625" style="179" customWidth="1"/>
    <col min="14350" max="14350" width="9.7265625" style="179" customWidth="1"/>
    <col min="14351" max="14351" width="1.7265625" style="179" customWidth="1"/>
    <col min="14352" max="14592" width="9.453125" style="179"/>
    <col min="14593" max="14593" width="1.7265625" style="179" customWidth="1"/>
    <col min="14594" max="14597" width="12.7265625" style="179" customWidth="1"/>
    <col min="14598" max="14599" width="14.7265625" style="179" customWidth="1"/>
    <col min="14600" max="14600" width="12.81640625" style="179" customWidth="1"/>
    <col min="14601" max="14601" width="14.7265625" style="179" customWidth="1"/>
    <col min="14602" max="14602" width="9.7265625" style="179" customWidth="1"/>
    <col min="14603" max="14603" width="13.26953125" style="179" customWidth="1"/>
    <col min="14604" max="14604" width="9.7265625" style="179" customWidth="1"/>
    <col min="14605" max="14605" width="14.7265625" style="179" customWidth="1"/>
    <col min="14606" max="14606" width="9.7265625" style="179" customWidth="1"/>
    <col min="14607" max="14607" width="1.7265625" style="179" customWidth="1"/>
    <col min="14608" max="14848" width="9.453125" style="179"/>
    <col min="14849" max="14849" width="1.7265625" style="179" customWidth="1"/>
    <col min="14850" max="14853" width="12.7265625" style="179" customWidth="1"/>
    <col min="14854" max="14855" width="14.7265625" style="179" customWidth="1"/>
    <col min="14856" max="14856" width="12.81640625" style="179" customWidth="1"/>
    <col min="14857" max="14857" width="14.7265625" style="179" customWidth="1"/>
    <col min="14858" max="14858" width="9.7265625" style="179" customWidth="1"/>
    <col min="14859" max="14859" width="13.26953125" style="179" customWidth="1"/>
    <col min="14860" max="14860" width="9.7265625" style="179" customWidth="1"/>
    <col min="14861" max="14861" width="14.7265625" style="179" customWidth="1"/>
    <col min="14862" max="14862" width="9.7265625" style="179" customWidth="1"/>
    <col min="14863" max="14863" width="1.7265625" style="179" customWidth="1"/>
    <col min="14864" max="15104" width="9.453125" style="179"/>
    <col min="15105" max="15105" width="1.7265625" style="179" customWidth="1"/>
    <col min="15106" max="15109" width="12.7265625" style="179" customWidth="1"/>
    <col min="15110" max="15111" width="14.7265625" style="179" customWidth="1"/>
    <col min="15112" max="15112" width="12.81640625" style="179" customWidth="1"/>
    <col min="15113" max="15113" width="14.7265625" style="179" customWidth="1"/>
    <col min="15114" max="15114" width="9.7265625" style="179" customWidth="1"/>
    <col min="15115" max="15115" width="13.26953125" style="179" customWidth="1"/>
    <col min="15116" max="15116" width="9.7265625" style="179" customWidth="1"/>
    <col min="15117" max="15117" width="14.7265625" style="179" customWidth="1"/>
    <col min="15118" max="15118" width="9.7265625" style="179" customWidth="1"/>
    <col min="15119" max="15119" width="1.7265625" style="179" customWidth="1"/>
    <col min="15120" max="15360" width="9.453125" style="179"/>
    <col min="15361" max="15361" width="1.7265625" style="179" customWidth="1"/>
    <col min="15362" max="15365" width="12.7265625" style="179" customWidth="1"/>
    <col min="15366" max="15367" width="14.7265625" style="179" customWidth="1"/>
    <col min="15368" max="15368" width="12.81640625" style="179" customWidth="1"/>
    <col min="15369" max="15369" width="14.7265625" style="179" customWidth="1"/>
    <col min="15370" max="15370" width="9.7265625" style="179" customWidth="1"/>
    <col min="15371" max="15371" width="13.26953125" style="179" customWidth="1"/>
    <col min="15372" max="15372" width="9.7265625" style="179" customWidth="1"/>
    <col min="15373" max="15373" width="14.7265625" style="179" customWidth="1"/>
    <col min="15374" max="15374" width="9.7265625" style="179" customWidth="1"/>
    <col min="15375" max="15375" width="1.7265625" style="179" customWidth="1"/>
    <col min="15376" max="15616" width="9.453125" style="179"/>
    <col min="15617" max="15617" width="1.7265625" style="179" customWidth="1"/>
    <col min="15618" max="15621" width="12.7265625" style="179" customWidth="1"/>
    <col min="15622" max="15623" width="14.7265625" style="179" customWidth="1"/>
    <col min="15624" max="15624" width="12.81640625" style="179" customWidth="1"/>
    <col min="15625" max="15625" width="14.7265625" style="179" customWidth="1"/>
    <col min="15626" max="15626" width="9.7265625" style="179" customWidth="1"/>
    <col min="15627" max="15627" width="13.26953125" style="179" customWidth="1"/>
    <col min="15628" max="15628" width="9.7265625" style="179" customWidth="1"/>
    <col min="15629" max="15629" width="14.7265625" style="179" customWidth="1"/>
    <col min="15630" max="15630" width="9.7265625" style="179" customWidth="1"/>
    <col min="15631" max="15631" width="1.7265625" style="179" customWidth="1"/>
    <col min="15632" max="15872" width="9.453125" style="179"/>
    <col min="15873" max="15873" width="1.7265625" style="179" customWidth="1"/>
    <col min="15874" max="15877" width="12.7265625" style="179" customWidth="1"/>
    <col min="15878" max="15879" width="14.7265625" style="179" customWidth="1"/>
    <col min="15880" max="15880" width="12.81640625" style="179" customWidth="1"/>
    <col min="15881" max="15881" width="14.7265625" style="179" customWidth="1"/>
    <col min="15882" max="15882" width="9.7265625" style="179" customWidth="1"/>
    <col min="15883" max="15883" width="13.26953125" style="179" customWidth="1"/>
    <col min="15884" max="15884" width="9.7265625" style="179" customWidth="1"/>
    <col min="15885" max="15885" width="14.7265625" style="179" customWidth="1"/>
    <col min="15886" max="15886" width="9.7265625" style="179" customWidth="1"/>
    <col min="15887" max="15887" width="1.7265625" style="179" customWidth="1"/>
    <col min="15888" max="16128" width="9.453125" style="179"/>
    <col min="16129" max="16129" width="1.7265625" style="179" customWidth="1"/>
    <col min="16130" max="16133" width="12.7265625" style="179" customWidth="1"/>
    <col min="16134" max="16135" width="14.7265625" style="179" customWidth="1"/>
    <col min="16136" max="16136" width="12.81640625" style="179" customWidth="1"/>
    <col min="16137" max="16137" width="14.7265625" style="179" customWidth="1"/>
    <col min="16138" max="16138" width="9.7265625" style="179" customWidth="1"/>
    <col min="16139" max="16139" width="13.26953125" style="179" customWidth="1"/>
    <col min="16140" max="16140" width="9.7265625" style="179" customWidth="1"/>
    <col min="16141" max="16141" width="14.7265625" style="179" customWidth="1"/>
    <col min="16142" max="16142" width="9.7265625" style="179" customWidth="1"/>
    <col min="16143" max="16143" width="1.7265625" style="179" customWidth="1"/>
    <col min="16144" max="16384" width="9.453125" style="179"/>
  </cols>
  <sheetData>
    <row r="1" spans="1:15" ht="10" customHeight="1">
      <c r="A1" s="176"/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8"/>
    </row>
    <row r="2" spans="1:15" ht="23.5" customHeight="1">
      <c r="A2" s="180"/>
      <c r="B2" s="314" t="s">
        <v>17</v>
      </c>
      <c r="C2" s="316" t="s">
        <v>166</v>
      </c>
      <c r="D2" s="316"/>
      <c r="E2" s="316"/>
      <c r="F2" s="318" t="s">
        <v>26</v>
      </c>
      <c r="G2" s="318"/>
      <c r="H2" s="318"/>
      <c r="I2" s="318"/>
      <c r="J2" s="319" t="s">
        <v>14</v>
      </c>
      <c r="K2" s="319"/>
      <c r="L2" s="319"/>
      <c r="M2" s="321" t="s">
        <v>167</v>
      </c>
      <c r="N2" s="322"/>
      <c r="O2" s="180" t="s">
        <v>13</v>
      </c>
    </row>
    <row r="3" spans="1:15" s="182" customFormat="1" ht="13" customHeight="1">
      <c r="A3" s="181"/>
      <c r="B3" s="315"/>
      <c r="C3" s="317"/>
      <c r="D3" s="317"/>
      <c r="E3" s="317"/>
      <c r="F3" s="325"/>
      <c r="G3" s="325"/>
      <c r="H3" s="325"/>
      <c r="I3" s="325"/>
      <c r="J3" s="320"/>
      <c r="K3" s="320"/>
      <c r="L3" s="320"/>
      <c r="M3" s="323"/>
      <c r="N3" s="324"/>
      <c r="O3" s="181"/>
    </row>
    <row r="4" spans="1:15" s="182" customFormat="1" ht="30.65" customHeight="1">
      <c r="A4" s="181"/>
      <c r="B4" s="183"/>
      <c r="C4" s="184" t="s">
        <v>42</v>
      </c>
      <c r="D4" s="184" t="s">
        <v>43</v>
      </c>
      <c r="E4" s="183"/>
      <c r="F4" s="325"/>
      <c r="G4" s="325"/>
      <c r="H4" s="325"/>
      <c r="I4" s="325"/>
      <c r="J4" s="185"/>
      <c r="K4" s="185"/>
      <c r="L4" s="185"/>
      <c r="M4" s="186"/>
      <c r="N4" s="186"/>
      <c r="O4" s="181"/>
    </row>
    <row r="5" spans="1:15" ht="30.75" customHeight="1">
      <c r="A5" s="180"/>
      <c r="B5" s="187" t="s">
        <v>44</v>
      </c>
      <c r="C5" s="288">
        <v>42562</v>
      </c>
      <c r="D5" s="188">
        <f>'Groundwater Profile Log'!D5</f>
        <v>42563</v>
      </c>
      <c r="E5" s="326" t="s">
        <v>36</v>
      </c>
      <c r="F5" s="326"/>
      <c r="G5" s="327" t="str">
        <f>'Groundwater Profile Log'!G5</f>
        <v>481APS05</v>
      </c>
      <c r="H5" s="327"/>
      <c r="I5" s="189"/>
      <c r="J5" s="183"/>
      <c r="K5" s="190" t="s">
        <v>22</v>
      </c>
      <c r="L5" s="327" t="str">
        <f>'Groundwater Profile Log'!L5</f>
        <v>Gas Drive</v>
      </c>
      <c r="M5" s="328"/>
      <c r="N5" s="183"/>
      <c r="O5" s="180"/>
    </row>
    <row r="6" spans="1:15" ht="23.15" customHeight="1">
      <c r="A6" s="180"/>
      <c r="B6" s="190" t="s">
        <v>16</v>
      </c>
      <c r="C6" s="329" t="str">
        <f>'Groundwater Profile Log'!C6:D6</f>
        <v>Marietta, GA</v>
      </c>
      <c r="D6" s="329"/>
      <c r="E6" s="191"/>
      <c r="F6" s="192" t="s">
        <v>53</v>
      </c>
      <c r="G6" s="330" t="str">
        <f>'Groundwater Profile Log'!G6</f>
        <v>ZCRQT7055</v>
      </c>
      <c r="H6" s="330"/>
      <c r="I6" s="191"/>
      <c r="J6" s="183"/>
      <c r="K6" s="190" t="s">
        <v>33</v>
      </c>
      <c r="L6" s="331">
        <f>'Groundwater Profile Log'!L6:M6</f>
        <v>38.331549000000003</v>
      </c>
      <c r="M6" s="331"/>
      <c r="N6" s="183"/>
      <c r="O6" s="180"/>
    </row>
    <row r="7" spans="1:15" s="182" customFormat="1" ht="23.15" customHeight="1">
      <c r="A7" s="181"/>
      <c r="B7" s="192" t="s">
        <v>54</v>
      </c>
      <c r="C7" s="335">
        <f>'Groundwater Profile Log'!C7</f>
        <v>206201008</v>
      </c>
      <c r="D7" s="335"/>
      <c r="E7" s="191"/>
      <c r="F7" s="190" t="s">
        <v>20</v>
      </c>
      <c r="G7" s="335" t="str">
        <f>'Groundwater Profile Log'!G7</f>
        <v>Cascade</v>
      </c>
      <c r="H7" s="335"/>
      <c r="I7" s="191"/>
      <c r="J7" s="193"/>
      <c r="K7" s="194" t="s">
        <v>37</v>
      </c>
      <c r="L7" s="331">
        <f>'Groundwater Profile Log'!L7:M7</f>
        <v>70.039165999999994</v>
      </c>
      <c r="M7" s="331"/>
      <c r="N7" s="195"/>
      <c r="O7" s="196"/>
    </row>
    <row r="8" spans="1:15" s="182" customFormat="1" ht="23.15" customHeight="1">
      <c r="A8" s="181"/>
      <c r="B8" s="190" t="s">
        <v>19</v>
      </c>
      <c r="C8" s="335" t="str">
        <f>'Groundwater Profile Log'!C8</f>
        <v>DB</v>
      </c>
      <c r="D8" s="330"/>
      <c r="E8" s="191"/>
      <c r="F8" s="190" t="s">
        <v>38</v>
      </c>
      <c r="G8" s="336" t="s">
        <v>165</v>
      </c>
      <c r="H8" s="337"/>
      <c r="I8" s="191"/>
      <c r="J8" s="183"/>
      <c r="K8" s="194" t="s">
        <v>23</v>
      </c>
      <c r="L8" s="335" t="s">
        <v>164</v>
      </c>
      <c r="M8" s="330"/>
      <c r="N8" s="183"/>
      <c r="O8" s="181"/>
    </row>
    <row r="9" spans="1:15" ht="10.5" thickBot="1">
      <c r="A9" s="180"/>
      <c r="B9" s="197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9"/>
      <c r="O9" s="180"/>
    </row>
    <row r="10" spans="1:15" ht="29.25" customHeight="1">
      <c r="A10" s="180"/>
      <c r="B10" s="338" t="s">
        <v>10</v>
      </c>
      <c r="C10" s="339"/>
      <c r="D10" s="339"/>
      <c r="E10" s="339"/>
      <c r="F10" s="339"/>
      <c r="G10" s="339"/>
      <c r="H10" s="339"/>
      <c r="I10" s="339"/>
      <c r="J10" s="339"/>
      <c r="K10" s="339"/>
      <c r="L10" s="339"/>
      <c r="M10" s="339"/>
      <c r="N10" s="340"/>
      <c r="O10" s="180"/>
    </row>
    <row r="11" spans="1:15" s="207" customFormat="1" ht="26.5" customHeight="1">
      <c r="A11" s="200"/>
      <c r="B11" s="201" t="s">
        <v>31</v>
      </c>
      <c r="C11" s="202" t="s">
        <v>35</v>
      </c>
      <c r="D11" s="202" t="s">
        <v>15</v>
      </c>
      <c r="E11" s="203" t="s">
        <v>29</v>
      </c>
      <c r="F11" s="204" t="s">
        <v>2</v>
      </c>
      <c r="G11" s="204" t="s">
        <v>3</v>
      </c>
      <c r="H11" s="205" t="s">
        <v>0</v>
      </c>
      <c r="I11" s="205" t="s">
        <v>4</v>
      </c>
      <c r="J11" s="341" t="s">
        <v>1</v>
      </c>
      <c r="K11" s="342"/>
      <c r="L11" s="342"/>
      <c r="M11" s="342"/>
      <c r="N11" s="343"/>
      <c r="O11" s="206"/>
    </row>
    <row r="12" spans="1:15" ht="13" customHeight="1">
      <c r="A12" s="180"/>
      <c r="B12" s="208" t="s">
        <v>28</v>
      </c>
      <c r="C12" s="209"/>
      <c r="D12" s="208" t="s">
        <v>8</v>
      </c>
      <c r="E12" s="208" t="s">
        <v>28</v>
      </c>
      <c r="F12" s="210" t="s">
        <v>6</v>
      </c>
      <c r="G12" s="211" t="s">
        <v>7</v>
      </c>
      <c r="H12" s="212"/>
      <c r="I12" s="213" t="s">
        <v>5</v>
      </c>
      <c r="J12" s="214"/>
      <c r="K12" s="214"/>
      <c r="L12" s="214"/>
      <c r="M12" s="215"/>
      <c r="N12" s="216"/>
      <c r="O12" s="217"/>
    </row>
    <row r="13" spans="1:15" s="226" customFormat="1" ht="8">
      <c r="A13" s="218"/>
      <c r="B13" s="344"/>
      <c r="C13" s="344"/>
      <c r="D13" s="219"/>
      <c r="E13" s="219"/>
      <c r="F13" s="220"/>
      <c r="G13" s="220"/>
      <c r="H13" s="221"/>
      <c r="I13" s="222"/>
      <c r="J13" s="223"/>
      <c r="K13" s="223"/>
      <c r="L13" s="224"/>
      <c r="M13" s="223"/>
      <c r="N13" s="223"/>
      <c r="O13" s="225"/>
    </row>
    <row r="14" spans="1:15" s="232" customFormat="1" ht="43.9" customHeight="1">
      <c r="A14" s="180"/>
      <c r="B14" s="227">
        <f ca="1">IF('Sample 1'!$B$50=0,"",-ABS('Sample 1'!$D$14))</f>
        <v>-48</v>
      </c>
      <c r="C14" s="228" t="str">
        <f ca="1">IF( 'Sample 1'!$B$50=0,"",CELL("contents",OFFSET( 'Sample 1'!$B$1,( 'Sample 1'!$B$50-1),4)))</f>
        <v>07/12/2020:09:02:22</v>
      </c>
      <c r="D14" s="229">
        <f ca="1">IF( 'Sample 1'!$B$50=0,"",CELL("contents",OFFSET( 'Sample 1'!$B$1,( 'Sample 1'!$B$50-1),5)))</f>
        <v>500</v>
      </c>
      <c r="E14" s="230" t="s">
        <v>165</v>
      </c>
      <c r="F14" s="229">
        <f ca="1">IF( 'Sample 1'!$B$50=0,"",CELL("contents",OFFSET( 'Sample 1'!$B$1,( 'Sample 1'!$B$50-1),6)))</f>
        <v>34</v>
      </c>
      <c r="G14" s="230">
        <f ca="1">IF( 'Sample 1'!$B$50=0,"",CELL("contents",OFFSET( 'Sample 1'!$B$1,( 'Sample 1'!$B$50-1),8)))</f>
        <v>3.88</v>
      </c>
      <c r="H14" s="230">
        <f ca="1">IF( 'Sample 1'!$B$50=0,"",CELL("contents",OFFSET( 'Sample 1'!$B$1,( 'Sample 1'!$B$50-1),10)))</f>
        <v>5.83</v>
      </c>
      <c r="I14" s="231">
        <f ca="1">IF( 'Sample 1'!$B$50=0,"",CELL("contents",OFFSET( 'Sample 1'!$B$1,( 'Sample 1'!$B$50-1),12)))</f>
        <v>90</v>
      </c>
      <c r="J14" s="332" t="str">
        <f ca="1">IF('Sample 1'!$B$50=0,"",IF(CELL("contents",OFFSET('Sample 1'!$B$1,('Sample 1'!$B$50-1),18))="","",CELL("contents",OFFSET('Sample 1'!$B$1,('Sample 1'!$B$50-1),18))))</f>
        <v>MS/MSD Collected</v>
      </c>
      <c r="K14" s="333" t="s">
        <v>68</v>
      </c>
      <c r="L14" s="333" t="s">
        <v>68</v>
      </c>
      <c r="M14" s="333" t="s">
        <v>68</v>
      </c>
      <c r="N14" s="334" t="s">
        <v>68</v>
      </c>
      <c r="O14" s="217"/>
    </row>
    <row r="15" spans="1:15" s="232" customFormat="1" ht="43.9" customHeight="1">
      <c r="A15" s="180"/>
      <c r="B15" s="227">
        <f ca="1">IF('Sample 2'!$B$50=0,"",-ABS('Sample 2'!$D$14))</f>
        <v>-53</v>
      </c>
      <c r="C15" s="228" t="str">
        <f ca="1">IF( 'Sample 2'!$B$50=0,"",CELL("contents",OFFSET( 'Sample 2'!$B$1,( 'Sample 2'!$B$50-1),4)))</f>
        <v>07/12/2020:11:25:40</v>
      </c>
      <c r="D15" s="229">
        <f ca="1">IF( 'Sample 2'!$B$50=0,"",CELL("contents",OFFSET( 'Sample 2'!$B$1,( 'Sample 2'!$B$50-1),5)))</f>
        <v>680</v>
      </c>
      <c r="E15" s="230" t="s">
        <v>165</v>
      </c>
      <c r="F15" s="229">
        <f ca="1">IF( 'Sample 2'!$B$50=0,"",CELL("contents",OFFSET( 'Sample 2'!$B$1,( 'Sample 2'!$B$50-1),6)))</f>
        <v>30</v>
      </c>
      <c r="G15" s="230">
        <f ca="1">IF( 'Sample 2'!$B$50=0,"",CELL("contents",OFFSET( 'Sample 2'!$B$1,( 'Sample 2'!$B$50-1),8)))</f>
        <v>3.04</v>
      </c>
      <c r="H15" s="230">
        <f ca="1">IF( 'Sample 2'!$B$50=0,"",CELL("contents",OFFSET( 'Sample 2'!$B$1,( 'Sample 2'!$B$50-1),10)))</f>
        <v>5.59</v>
      </c>
      <c r="I15" s="231">
        <f ca="1">IF( 'Sample 2'!$B$50=0,"",CELL("contents",OFFSET( 'Sample 2'!$B$1,( 'Sample 2'!$B$50-1),12)))</f>
        <v>110</v>
      </c>
      <c r="J15" s="332" t="str">
        <f ca="1">IF('Sample 2'!$B$50=0,"",IF(CELL("contents",OFFSET('Sample 2'!$B$1,('Sample 2'!$B$50-1),18))="","",CELL("contents",OFFSET('Sample 2'!$B$1,('Sample 2'!$B$50-1),18))))</f>
        <v>Duplicate collected</v>
      </c>
      <c r="K15" s="333" t="s">
        <v>68</v>
      </c>
      <c r="L15" s="333" t="s">
        <v>68</v>
      </c>
      <c r="M15" s="333" t="s">
        <v>68</v>
      </c>
      <c r="N15" s="334" t="s">
        <v>68</v>
      </c>
      <c r="O15" s="217"/>
    </row>
    <row r="16" spans="1:15" s="232" customFormat="1" ht="43.9" customHeight="1">
      <c r="A16" s="180"/>
      <c r="B16" s="227">
        <f ca="1">IF( 'Sample 3'!$B$50=0,"",-ABS( 'Sample 3'!$D$14))</f>
        <v>-60</v>
      </c>
      <c r="C16" s="228" t="str">
        <f ca="1">IF( 'Sample 3'!$B$50=0,"",CELL("contents",OFFSET( 'Sample 3'!$B$1,( 'Sample 3'!$B$50-1),4)))</f>
        <v>07/12/2020:15:46:05</v>
      </c>
      <c r="D16" s="229">
        <f ca="1">IF( 'Sample 3'!$B$50=0,"",CELL("contents",OFFSET( 'Sample 3'!$B$1,( 'Sample 3'!$B$50-1),5)))</f>
        <v>960</v>
      </c>
      <c r="E16" s="230" t="s">
        <v>165</v>
      </c>
      <c r="F16" s="229">
        <f ca="1">IF( 'Sample 3'!$B$50=0,"",CELL("contents",OFFSET( 'Sample 3'!$B$1,( 'Sample 3'!$B$50-1),6)))</f>
        <v>40</v>
      </c>
      <c r="G16" s="230">
        <f ca="1">IF( 'Sample 3'!$B$50=0,"",CELL("contents",OFFSET( 'Sample 3'!$B$1,( 'Sample 3'!$B$50-1),8)))</f>
        <v>1.17</v>
      </c>
      <c r="H16" s="230">
        <f ca="1">IF( 'Sample 3'!$B$50=0,"",CELL("contents",OFFSET( 'Sample 3'!$B$1,( 'Sample 3'!$B$50-1),10)))</f>
        <v>4.96</v>
      </c>
      <c r="I16" s="231">
        <f ca="1">IF( 'Sample 3'!$B$50=0,"",CELL("contents",OFFSET( 'Sample 3'!$B$1,( 'Sample 3'!$B$50-1),12)))</f>
        <v>114</v>
      </c>
      <c r="J16" s="332">
        <f ca="1">IF('Sample 3'!$B$50=0,"",IF(CELL("contents",OFFSET('Sample 3'!$B$1,('Sample 3'!$B$50-1),18))="","",CELL("contents",OFFSET('Sample 3'!$B$1,('Sample 3'!$B$50-1),18))))</f>
        <v>0</v>
      </c>
      <c r="K16" s="333" t="s">
        <v>68</v>
      </c>
      <c r="L16" s="333" t="s">
        <v>68</v>
      </c>
      <c r="M16" s="333" t="s">
        <v>68</v>
      </c>
      <c r="N16" s="334" t="s">
        <v>68</v>
      </c>
      <c r="O16" s="217"/>
    </row>
    <row r="17" spans="1:15" s="232" customFormat="1" ht="43.9" customHeight="1">
      <c r="A17" s="180"/>
      <c r="B17" s="227">
        <f ca="1">IF( 'Sample 4'!$B$50=0,"",-ABS( 'Sample 4'!$D$14))</f>
        <v>-65</v>
      </c>
      <c r="C17" s="228" t="str">
        <f ca="1">IF( 'Sample 4'!$B$50=0,"",CELL("contents",OFFSET( 'Sample 4'!$B$1,( 'Sample 1'!$B$50-1),4)))</f>
        <v>07/13/2020:09:49:34</v>
      </c>
      <c r="D17" s="229">
        <f ca="1">IF( 'Sample 4'!$B$50=0,"",CELL("contents",OFFSET( 'Sample 4'!$B$1,( 'Sample 4'!$B$50-1),5)))</f>
        <v>700</v>
      </c>
      <c r="E17" s="230" t="s">
        <v>165</v>
      </c>
      <c r="F17" s="229">
        <f ca="1">IF( 'Sample 4'!$B$50=0,"",CELL("contents",OFFSET( 'Sample 4'!$B$1,( 'Sample 4'!$B$50-1),6)))</f>
        <v>36</v>
      </c>
      <c r="G17" s="230">
        <f ca="1">IF( 'Sample 4'!$B$50=0,"",CELL("contents",OFFSET( 'Sample 4'!$B$1,( 'Sample 4'!$B$50-1),8)))</f>
        <v>1.45</v>
      </c>
      <c r="H17" s="230">
        <f ca="1">IF( 'Sample 4'!$B$50=0,"",CELL("contents",OFFSET( 'Sample 4'!$B$1,( 'Sample 4'!$B$50-1),10)))</f>
        <v>5.17</v>
      </c>
      <c r="I17" s="231">
        <f ca="1">IF( 'Sample 4'!$B$50=0,"",CELL("contents",OFFSET( 'Sample 4'!$B$1,( 'Sample 4'!$B$50-1),12)))</f>
        <v>103</v>
      </c>
      <c r="J17" s="332">
        <f ca="1">IF('Sample 4'!$B$50=0,"",IF(CELL("contents",OFFSET('Sample 4'!$B$1,('Sample 4'!$B$50-1),18))="","",CELL("contents",OFFSET('Sample 4'!$B$1,('Sample 4'!$B$50-1),18))))</f>
        <v>0</v>
      </c>
      <c r="K17" s="333" t="s">
        <v>68</v>
      </c>
      <c r="L17" s="333" t="s">
        <v>68</v>
      </c>
      <c r="M17" s="333" t="s">
        <v>68</v>
      </c>
      <c r="N17" s="334" t="s">
        <v>68</v>
      </c>
      <c r="O17" s="217"/>
    </row>
    <row r="18" spans="1:15" s="232" customFormat="1" ht="43.9" customHeight="1">
      <c r="A18" s="180"/>
      <c r="B18" s="233">
        <f ca="1">IF( 'Sample 5'!$B$50=0,"",-ABS( 'Sample 5'!$D$14))</f>
        <v>-72</v>
      </c>
      <c r="C18" s="228" t="str">
        <f ca="1">IF( 'Sample 5'!$B$50=0,"",CELL("contents",OFFSET( 'Sample 5'!$B$1,( 'Sample 5'!$B$50-1),4)))</f>
        <v>07/13/2020:12:44:05</v>
      </c>
      <c r="D18" s="234">
        <f ca="1">IF( 'Sample 5'!$B$50=0,"",CELL("contents",OFFSET( 'Sample 5'!$B$1,( 'Sample 5'!$B$50-1),5)))</f>
        <v>640</v>
      </c>
      <c r="E18" s="230" t="s">
        <v>165</v>
      </c>
      <c r="F18" s="234">
        <f ca="1">IF( 'Sample 5'!$B$50=0,"",CELL("contents",OFFSET( 'Sample 5'!$B$1,( 'Sample 5'!$B$50-1),6)))</f>
        <v>32</v>
      </c>
      <c r="G18" s="235">
        <f ca="1">IF( 'Sample 5'!$B$50=0,"",CELL("contents",OFFSET( 'Sample 5'!$B$1,( 'Sample 5'!$B$50-1),8)))</f>
        <v>3.67</v>
      </c>
      <c r="H18" s="235">
        <f ca="1">IF( 'Sample 5'!$B$50=0,"",CELL("contents",OFFSET( 'Sample 5'!$B$1,( 'Sample 5'!$B$50-1),10)))</f>
        <v>5.58</v>
      </c>
      <c r="I18" s="236">
        <f ca="1">IF( 'Sample 5'!$B$50=0,"",CELL("contents",OFFSET( 'Sample 5'!$B$1,( 'Sample 5'!$B$50-1),12)))</f>
        <v>86</v>
      </c>
      <c r="J18" s="332">
        <f ca="1">IF('Sample 5'!$B$50=0,"",IF(CELL("contents",OFFSET('Sample 5'!$B$1,('Sample 5'!$B$50-1),18))="","",CELL("contents",OFFSET('Sample 5'!$B$1,('Sample 5'!$B$50-1),18))))</f>
        <v>0</v>
      </c>
      <c r="K18" s="333" t="s">
        <v>68</v>
      </c>
      <c r="L18" s="333" t="s">
        <v>68</v>
      </c>
      <c r="M18" s="333" t="s">
        <v>68</v>
      </c>
      <c r="N18" s="334" t="s">
        <v>68</v>
      </c>
      <c r="O18" s="217"/>
    </row>
    <row r="19" spans="1:15" s="232" customFormat="1" ht="43.9" customHeight="1">
      <c r="A19" s="180"/>
      <c r="B19" s="233">
        <f ca="1">IF( 'Sample 6'!$B$50=0,"",-ABS( 'Sample 6'!$D$14))</f>
        <v>-81.2</v>
      </c>
      <c r="C19" s="228" t="str">
        <f ca="1">IF( 'Sample 6'!$B$50=0,"",CELL("contents",OFFSET( 'Sample 6'!$B$1,( 'Sample 6'!$B$50-1),4)))</f>
        <v>07/13/2020:15:05:34</v>
      </c>
      <c r="D19" s="234">
        <f ca="1">IF( 'Sample 6'!$B$50=0,"",CELL("contents",OFFSET( 'Sample 6'!$B$1,( 'Sample 6'!$B$50-1),5)))</f>
        <v>880</v>
      </c>
      <c r="E19" s="230" t="s">
        <v>165</v>
      </c>
      <c r="F19" s="234">
        <f ca="1">IF( 'Sample 6'!$B$50=0,"",CELL("contents",OFFSET( 'Sample 6'!$B$1,( 'Sample 6'!$B$50-1),6)))</f>
        <v>76</v>
      </c>
      <c r="G19" s="235">
        <f ca="1">IF( 'Sample 6'!$B$50=0,"",CELL("contents",OFFSET( 'Sample 6'!$B$1,( 'Sample 6'!$B$50-1),8)))</f>
        <v>4.55</v>
      </c>
      <c r="H19" s="235">
        <f ca="1">IF( 'Sample 6'!$B$50=0,"",CELL("contents",OFFSET( 'Sample 6'!$B$1,( 'Sample 6'!$B$50-1),10)))</f>
        <v>5.48</v>
      </c>
      <c r="I19" s="236">
        <f ca="1">IF( 'Sample 6'!$B$50=0,"",CELL("contents",OFFSET( 'Sample 6'!$B$1,( 'Sample 6'!$B$50-1),12)))</f>
        <v>69</v>
      </c>
      <c r="J19" s="332">
        <f ca="1">IF('Sample 6'!$B$50=0,"",IF(CELL("contents",OFFSET('Sample 6'!$B$1,('Sample 6'!$B$50-1),18))="","",CELL("contents",OFFSET('Sample 6'!$B$1,('Sample 6'!$B$50-1),18))))</f>
        <v>0</v>
      </c>
      <c r="K19" s="333" t="s">
        <v>68</v>
      </c>
      <c r="L19" s="333" t="s">
        <v>68</v>
      </c>
      <c r="M19" s="333" t="s">
        <v>68</v>
      </c>
      <c r="N19" s="334" t="s">
        <v>68</v>
      </c>
      <c r="O19" s="217"/>
    </row>
    <row r="20" spans="1:15" s="232" customFormat="1" ht="43.9" customHeight="1">
      <c r="A20" s="180"/>
      <c r="B20" s="233" t="str">
        <f ca="1">IF( 'Sample 7'!$B$50=0,"",-ABS( 'Sample 7'!$D$14))</f>
        <v/>
      </c>
      <c r="C20" s="228" t="str">
        <f ca="1">IF( 'Sample 7'!$B$50=0,"",CELL("contents",OFFSET( 'Sample 7'!$B$1,( 'Sample 7'!$B$50-1),4)))</f>
        <v/>
      </c>
      <c r="D20" s="234" t="str">
        <f ca="1">IF( 'Sample 7'!$B$50=0,"",CELL("contents",OFFSET( 'Sample 7'!$B$1,( 'Sample 7'!$B$50-1),5)))</f>
        <v/>
      </c>
      <c r="E20" s="235" t="str">
        <f ca="1">IF( 'Sample 7'!$B$50=0,"", 'Sample 7'!$E$14)</f>
        <v/>
      </c>
      <c r="F20" s="234" t="str">
        <f ca="1">IF( 'Sample 7'!$B$50=0,"",CELL("contents",OFFSET( 'Sample 7'!$B$1,( 'Sample 7'!$B$50-1),6)))</f>
        <v/>
      </c>
      <c r="G20" s="235" t="str">
        <f ca="1">IF( 'Sample 7'!$B$50=0,"",CELL("contents",OFFSET( 'Sample 7'!$B$1,( 'Sample 7'!$B$50-1),8)))</f>
        <v/>
      </c>
      <c r="H20" s="235" t="str">
        <f ca="1">IF( 'Sample 7'!$B$50=0,"",CELL("contents",OFFSET( 'Sample 7'!$B$1,( 'Sample 7'!$B$50-1),10)))</f>
        <v/>
      </c>
      <c r="I20" s="236" t="str">
        <f ca="1">IF( 'Sample 7'!$B$50=0,"",CELL("contents",OFFSET( 'Sample 7'!$B$1,( 'Sample 7'!$B$50-1),12)))</f>
        <v/>
      </c>
      <c r="J20" s="332" t="str">
        <f ca="1">IF('Sample 7'!$B$50=0,"",IF(CELL("contents",OFFSET('Sample 7'!$B$1,('Sample 7'!$B$50-1),18))="","",CELL("contents",OFFSET('Sample 7'!$B$1,('Sample 7'!$B$50-1),18))))</f>
        <v/>
      </c>
      <c r="K20" s="333" t="s">
        <v>68</v>
      </c>
      <c r="L20" s="333" t="s">
        <v>68</v>
      </c>
      <c r="M20" s="333" t="s">
        <v>68</v>
      </c>
      <c r="N20" s="334" t="s">
        <v>68</v>
      </c>
      <c r="O20" s="217"/>
    </row>
    <row r="21" spans="1:15" s="232" customFormat="1" ht="43.9" customHeight="1">
      <c r="A21" s="180"/>
      <c r="B21" s="233" t="str">
        <f ca="1">IF( 'Sample 8'!$B$50=0,"",-ABS( 'Sample 8'!$D$14))</f>
        <v/>
      </c>
      <c r="C21" s="228" t="str">
        <f ca="1">IF( 'Sample 8'!$B$50=0,"",CELL("contents",OFFSET( 'Sample 8'!$B$1,( 'Sample 8'!$B$50-1),4)))</f>
        <v/>
      </c>
      <c r="D21" s="234" t="str">
        <f ca="1">IF( 'Sample 8'!$B$50=0,"",CELL("contents",OFFSET( 'Sample 8'!$B$1,( 'Sample 8'!$B$50-1),5)))</f>
        <v/>
      </c>
      <c r="E21" s="235" t="str">
        <f ca="1">IF( 'Sample 8'!$B$50=0,"", 'Sample 8'!$E$14)</f>
        <v/>
      </c>
      <c r="F21" s="234" t="str">
        <f ca="1">IF( 'Sample 8'!$B$50=0,"",CELL("contents",OFFSET( 'Sample 8'!$B$1,( 'Sample 8'!$B$50-1),6)))</f>
        <v/>
      </c>
      <c r="G21" s="235" t="str">
        <f ca="1">IF( 'Sample 8'!$B$50=0,"",CELL("contents",OFFSET( 'Sample 8'!$B$1,( 'Sample 8'!$B$50-1),8)))</f>
        <v/>
      </c>
      <c r="H21" s="235" t="str">
        <f ca="1">IF( 'Sample 8'!$B$50=0,"",CELL("contents",OFFSET( 'Sample 8'!$B$1,( 'Sample 8'!$B$50-1),10)))</f>
        <v/>
      </c>
      <c r="I21" s="236" t="str">
        <f ca="1">IF( 'Sample 8'!$B$50=0,"",CELL("contents",OFFSET( 'Sample 8'!$B$1,( 'Sample 8'!$B$50-1),12)))</f>
        <v/>
      </c>
      <c r="J21" s="332" t="str">
        <f ca="1">IF('Sample 8'!$B$50=0,"",IF(CELL("contents",OFFSET('Sample 8'!$B$1,('Sample 8'!$B$50-1),18))="","",CELL("contents",OFFSET('Sample 8'!$B$1,('Sample 8'!$B$50-1),18))))</f>
        <v/>
      </c>
      <c r="K21" s="333" t="s">
        <v>68</v>
      </c>
      <c r="L21" s="333" t="s">
        <v>68</v>
      </c>
      <c r="M21" s="333" t="s">
        <v>68</v>
      </c>
      <c r="N21" s="334" t="s">
        <v>68</v>
      </c>
      <c r="O21" s="217"/>
    </row>
    <row r="22" spans="1:15" s="232" customFormat="1" ht="43.9" customHeight="1">
      <c r="A22" s="180"/>
      <c r="B22" s="233" t="str">
        <f ca="1">IF( 'Sample 9'!$B$50=0,"",-ABS( 'Sample 9'!$D$14))</f>
        <v/>
      </c>
      <c r="C22" s="228" t="str">
        <f ca="1">IF( 'Sample 9'!$B$50=0,"",CELL("contents",OFFSET( 'Sample 9'!$B$1,( 'Sample 9'!$B$50-1),4)))</f>
        <v/>
      </c>
      <c r="D22" s="234" t="str">
        <f ca="1">IF( 'Sample 9'!$B$50=0,"",CELL("contents",OFFSET( 'Sample 9'!$B$1,( 'Sample 9'!$B$50-1),5)))</f>
        <v/>
      </c>
      <c r="E22" s="235" t="str">
        <f ca="1">IF( 'Sample 9'!$B$50=0,"", 'Sample 9'!$E$14)</f>
        <v/>
      </c>
      <c r="F22" s="234" t="str">
        <f ca="1">IF( 'Sample 9'!$B$50=0,"",CELL("contents",OFFSET( 'Sample 9'!$B$1,( 'Sample 9'!$B$50-1),6)))</f>
        <v/>
      </c>
      <c r="G22" s="235" t="str">
        <f ca="1">IF( 'Sample 9'!$B$50=0,"",CELL("contents",OFFSET( 'Sample 9'!$B$1,( 'Sample 9'!$B$50-1),8)))</f>
        <v/>
      </c>
      <c r="H22" s="235" t="str">
        <f ca="1">IF( 'Sample 9'!$B$50=0,"",CELL("contents",OFFSET( 'Sample 9'!$B$1,( 'Sample 9'!$B$50-1),10)))</f>
        <v/>
      </c>
      <c r="I22" s="236" t="str">
        <f ca="1">IF( 'Sample 9'!$B$50=0,"",CELL("contents",OFFSET( 'Sample 9'!$B$1,( 'Sample 9'!$B$50-1),12)))</f>
        <v/>
      </c>
      <c r="J22" s="332" t="str">
        <f ca="1">IF('Sample 9'!$B$50=0,"",IF(CELL("contents",OFFSET('Sample 9'!$B$1,('Sample 9'!$B$50-1),18))="","",CELL("contents",OFFSET('Sample 9'!$B$1,('Sample 9'!$B$50-1),18))))</f>
        <v/>
      </c>
      <c r="K22" s="333" t="s">
        <v>68</v>
      </c>
      <c r="L22" s="333" t="s">
        <v>68</v>
      </c>
      <c r="M22" s="333" t="s">
        <v>68</v>
      </c>
      <c r="N22" s="334" t="s">
        <v>68</v>
      </c>
      <c r="O22" s="217"/>
    </row>
    <row r="23" spans="1:15" s="232" customFormat="1" ht="43.9" customHeight="1">
      <c r="A23" s="180"/>
      <c r="B23" s="233" t="str">
        <f ca="1">IF( 'Sample 10'!$B$50=0,"",-ABS( 'Sample 10'!$D$14))</f>
        <v/>
      </c>
      <c r="C23" s="242" t="str">
        <f ca="1">IF( 'Sample 10'!$B$50=0,"",CELL("contents",OFFSET( 'Sample 10'!$B$1,( 'Sample 10'!$B$50-1),4)))</f>
        <v/>
      </c>
      <c r="D23" s="234" t="str">
        <f ca="1">IF( 'Sample 10'!$B$50=0,"",CELL("contents",OFFSET( 'Sample 10'!$B$1,( 'Sample 10'!$B$50-1),5)))</f>
        <v/>
      </c>
      <c r="E23" s="235" t="str">
        <f ca="1">IF( 'Sample 10'!$B$50=0,"", 'Sample 10'!$E$14)</f>
        <v/>
      </c>
      <c r="F23" s="234" t="str">
        <f ca="1">IF( 'Sample 10'!$B$50=0,"",CELL("contents",OFFSET( 'Sample 10'!$B$1,( 'Sample 10'!$B$50-1),6)))</f>
        <v/>
      </c>
      <c r="G23" s="235" t="str">
        <f ca="1">IF( 'Sample 10'!$B$50=0,"",CELL("contents",OFFSET( 'Sample 10'!$B$1,( 'Sample 10'!$B$50-1),8)))</f>
        <v/>
      </c>
      <c r="H23" s="235" t="str">
        <f ca="1">IF( 'Sample 10'!$B$50=0,"",CELL("contents",OFFSET( 'Sample 10'!$B$1,( 'Sample 10'!$B$50-1),10)))</f>
        <v/>
      </c>
      <c r="I23" s="236" t="str">
        <f ca="1">IF( 'Sample 10'!$B$50=0,"",CELL("contents",OFFSET( 'Sample 10'!$B$1,( 'Sample 10'!$B$50-1),12)))</f>
        <v/>
      </c>
      <c r="J23" s="332" t="str">
        <f ca="1">IF('Sample 10'!$B$50=0,"",IF(CELL("contents",OFFSET('Sample 10'!$B$1,('Sample 10'!$B$50-1),18))="","",CELL("contents",OFFSET('Sample 10'!$B$1,('Sample 10'!$B$50-1),18))))</f>
        <v/>
      </c>
      <c r="K23" s="333" t="s">
        <v>68</v>
      </c>
      <c r="L23" s="333" t="s">
        <v>68</v>
      </c>
      <c r="M23" s="333" t="s">
        <v>68</v>
      </c>
      <c r="N23" s="334" t="s">
        <v>68</v>
      </c>
      <c r="O23" s="217"/>
    </row>
    <row r="24" spans="1:15" s="232" customFormat="1" ht="43.9" customHeight="1">
      <c r="A24" s="180"/>
      <c r="B24" s="233" t="str">
        <f ca="1">IF( 'Sample 11'!$B$50=0,"",-ABS( 'Sample 11'!$D$14))</f>
        <v/>
      </c>
      <c r="C24" s="228" t="str">
        <f ca="1">IF( 'Sample 11'!$B$50=0,"",CELL("contents",OFFSET( 'Sample 11'!$B$1,( 'Sample 11'!$B$50-1),4)))</f>
        <v/>
      </c>
      <c r="D24" s="234" t="str">
        <f ca="1">IF( 'Sample 11'!$B$50=0,"",CELL("contents",OFFSET( 'Sample 11'!$B$1,( 'Sample 11'!$B$50-1),5)))</f>
        <v/>
      </c>
      <c r="E24" s="235" t="str">
        <f ca="1">IF( 'Sample 11'!$B$50=0,"", 'Sample 11'!$E$14)</f>
        <v/>
      </c>
      <c r="F24" s="234" t="str">
        <f ca="1">IF( 'Sample 11'!$B$50=0,"",CELL("contents",OFFSET( 'Sample 11'!$B$1,( 'Sample 11'!$B$50-1),6)))</f>
        <v/>
      </c>
      <c r="G24" s="235" t="str">
        <f ca="1">IF( 'Sample 11'!$B$50=0,"",CELL("contents",OFFSET( 'Sample 11'!$B$1,( 'Sample 11'!$B$50-1),8)))</f>
        <v/>
      </c>
      <c r="H24" s="235" t="str">
        <f ca="1">IF( 'Sample 11'!$B$50=0,"",CELL("contents",OFFSET( 'Sample 11'!$B$1,( 'Sample 11'!$B$50-1),10)))</f>
        <v/>
      </c>
      <c r="I24" s="236" t="str">
        <f ca="1">IF( 'Sample 11'!$B$50=0,"",CELL("contents",OFFSET( 'Sample 11'!$B$1,( 'Sample 11'!$B$50-1),12)))</f>
        <v/>
      </c>
      <c r="J24" s="332" t="str">
        <f ca="1">IF('Sample 11'!$B$50=0,"",IF(CELL("contents",OFFSET('Sample 11'!$B$1,('Sample 11'!$B$50-1),18))="","",CELL("contents",OFFSET('Sample 11'!$B$1,('Sample 11'!$B$50-1),18))))</f>
        <v/>
      </c>
      <c r="K24" s="333" t="s">
        <v>68</v>
      </c>
      <c r="L24" s="333" t="s">
        <v>68</v>
      </c>
      <c r="M24" s="333" t="s">
        <v>68</v>
      </c>
      <c r="N24" s="334" t="s">
        <v>68</v>
      </c>
      <c r="O24" s="217"/>
    </row>
    <row r="25" spans="1:15" s="232" customFormat="1" ht="43.9" customHeight="1">
      <c r="A25" s="180"/>
      <c r="B25" s="233" t="str">
        <f ca="1">IF( 'Sample 12'!$B$50=0,"",-ABS( 'Sample 12'!$D$14))</f>
        <v/>
      </c>
      <c r="C25" s="228" t="str">
        <f ca="1">IF( 'Sample 12'!$B$50=0,"",CELL("contents",OFFSET( 'Sample 12'!$B$1,( 'Sample 12'!$B$50-1),4)))</f>
        <v/>
      </c>
      <c r="D25" s="234" t="str">
        <f ca="1">IF( 'Sample 12'!$B$50=0,"",CELL("contents",OFFSET( 'Sample 12'!$B$1,( 'Sample 12'!$B$50-1),5)))</f>
        <v/>
      </c>
      <c r="E25" s="235" t="str">
        <f ca="1">IF( 'Sample 12'!$B$50=0,"", 'Sample 12'!$E$14)</f>
        <v/>
      </c>
      <c r="F25" s="234" t="str">
        <f ca="1">IF( 'Sample 12'!$B$50=0,"",CELL("contents",OFFSET( 'Sample 12'!$B$1,( 'Sample 12'!$B$50-1),6)))</f>
        <v/>
      </c>
      <c r="G25" s="235" t="str">
        <f ca="1">IF( 'Sample 12'!$B$50=0,"",CELL("contents",OFFSET( 'Sample 12'!$B$1,( 'Sample 12'!$B$50-1),8)))</f>
        <v/>
      </c>
      <c r="H25" s="235" t="str">
        <f ca="1">IF( 'Sample 12'!$B$50=0,"",CELL("contents",OFFSET( 'Sample 12'!$B$1,( 'Sample 12'!$B$50-1),10)))</f>
        <v/>
      </c>
      <c r="I25" s="236" t="str">
        <f ca="1">IF( 'Sample 12'!$B$50=0,"",CELL("contents",OFFSET( 'Sample 12'!$B$1,( 'Sample 12'!$B$50-1),12)))</f>
        <v/>
      </c>
      <c r="J25" s="332" t="str">
        <f ca="1">IF('Sample 12'!$B$50=0,"",IF(CELL("contents",OFFSET('Sample 12'!$B$1,('Sample 12'!$B$50-1),18))="","",CELL("contents",OFFSET('Sample 12'!$B$1,('Sample 12'!$B$50-1),18))))</f>
        <v/>
      </c>
      <c r="K25" s="333" t="s">
        <v>68</v>
      </c>
      <c r="L25" s="333" t="s">
        <v>68</v>
      </c>
      <c r="M25" s="333" t="s">
        <v>68</v>
      </c>
      <c r="N25" s="334" t="s">
        <v>68</v>
      </c>
      <c r="O25" s="217"/>
    </row>
    <row r="26" spans="1:15" s="232" customFormat="1" ht="43.9" customHeight="1">
      <c r="A26" s="180"/>
      <c r="B26" s="233" t="str">
        <f ca="1">IF( 'Sample 13'!$B$50=0,"",-ABS( 'Sample 13'!$D$14))</f>
        <v/>
      </c>
      <c r="C26" s="228" t="str">
        <f ca="1">IF( 'Sample 13'!$B$50=0,"",CELL("contents",OFFSET( 'Sample 13'!$B$1,( 'Sample 13'!$B$50-1),4)))</f>
        <v/>
      </c>
      <c r="D26" s="234" t="str">
        <f ca="1">IF( 'Sample 13'!$B$50=0,"",CELL("contents",OFFSET( 'Sample 13'!$B$1,( 'Sample 13'!$B$50-1),5)))</f>
        <v/>
      </c>
      <c r="E26" s="235" t="str">
        <f ca="1">IF( 'Sample 13'!$B$50=0,"", 'Sample 13'!$E$14)</f>
        <v/>
      </c>
      <c r="F26" s="234" t="str">
        <f ca="1">IF( 'Sample 13'!$B$50=0,"",CELL("contents",OFFSET( 'Sample 13'!$B$1,( 'Sample 13'!$B$50-1),6)))</f>
        <v/>
      </c>
      <c r="G26" s="235" t="str">
        <f ca="1">IF( 'Sample 13'!$B$50=0,"",CELL("contents",OFFSET( 'Sample 13'!$B$1,( 'Sample 13'!$B$50-1),8)))</f>
        <v/>
      </c>
      <c r="H26" s="235" t="str">
        <f ca="1">IF( 'Sample 13'!$B$50=0,"",CELL("contents",OFFSET( 'Sample 13'!$B$1,( 'Sample 13'!$B$50-1),10)))</f>
        <v/>
      </c>
      <c r="I26" s="236" t="str">
        <f ca="1">IF( 'Sample 13'!$B$50=0,"",CELL("contents",OFFSET( 'Sample 13'!$B$1,( 'Sample 13'!$B$50-1),12)))</f>
        <v/>
      </c>
      <c r="J26" s="332" t="str">
        <f ca="1">IF('Sample 13'!$B$50=0,"",IF(CELL("contents",OFFSET('Sample 13'!$B$1,('Sample 13'!$B$50-1),18))="","",CELL("contents",OFFSET('Sample 13'!$B$1,('Sample 13'!$B$50-1),18))))</f>
        <v/>
      </c>
      <c r="K26" s="333" t="s">
        <v>68</v>
      </c>
      <c r="L26" s="333" t="s">
        <v>68</v>
      </c>
      <c r="M26" s="333" t="s">
        <v>68</v>
      </c>
      <c r="N26" s="334" t="s">
        <v>68</v>
      </c>
      <c r="O26" s="217"/>
    </row>
    <row r="27" spans="1:15" s="232" customFormat="1" ht="43.9" customHeight="1">
      <c r="A27" s="180"/>
      <c r="B27" s="233" t="str">
        <f ca="1">IF( 'Sample 14'!$B$50=0,"",-ABS( 'Sample 14'!$D$14))</f>
        <v/>
      </c>
      <c r="C27" s="228" t="str">
        <f ca="1">IF( 'Sample 14'!$B$50=0,"",CELL("contents",OFFSET( 'Sample 14'!$B$1,( 'Sample 14'!$B$50-1),4)))</f>
        <v/>
      </c>
      <c r="D27" s="234" t="str">
        <f ca="1">IF( 'Sample 14'!$B$50=0,"",CELL("contents",OFFSET( 'Sample 14'!$B$1,( 'Sample 14'!$B$50-1),5)))</f>
        <v/>
      </c>
      <c r="E27" s="235" t="str">
        <f ca="1">IF( 'Sample 14'!$B$50=0,"", 'Sample 14'!$E$14)</f>
        <v/>
      </c>
      <c r="F27" s="234" t="str">
        <f ca="1">IF( 'Sample 14'!$B$50=0,"",CELL("contents",OFFSET( 'Sample 14'!$B$1,( 'Sample 14'!$B$50-1),6)))</f>
        <v/>
      </c>
      <c r="G27" s="235" t="str">
        <f ca="1">IF( 'Sample 14'!$B$50=0,"",CELL("contents",OFFSET( 'Sample 14'!$B$1,( 'Sample 14'!$B$50-1),8)))</f>
        <v/>
      </c>
      <c r="H27" s="235" t="str">
        <f ca="1">IF( 'Sample 14'!$B$50=0,"",CELL("contents",OFFSET( 'Sample 14'!$B$1,( 'Sample 14'!$B$50-1),10)))</f>
        <v/>
      </c>
      <c r="I27" s="236" t="str">
        <f ca="1">IF( 'Sample 14'!$B$50=0,"",CELL("contents",OFFSET( 'Sample 14'!$B$1,( 'Sample 14'!$B$50-1),12)))</f>
        <v/>
      </c>
      <c r="J27" s="332" t="str">
        <f ca="1">IF('Sample 14'!$B$50=0,"",IF(CELL("contents",OFFSET('Sample 14'!$B$1,('Sample 14'!$B$50-1),18))="","",CELL("contents",OFFSET('Sample 14'!$B$1,('Sample 14'!$B$50-1),18))))</f>
        <v/>
      </c>
      <c r="K27" s="333" t="s">
        <v>68</v>
      </c>
      <c r="L27" s="333" t="s">
        <v>68</v>
      </c>
      <c r="M27" s="333" t="s">
        <v>68</v>
      </c>
      <c r="N27" s="334" t="s">
        <v>68</v>
      </c>
      <c r="O27" s="217"/>
    </row>
    <row r="28" spans="1:15" s="232" customFormat="1" ht="43.9" customHeight="1">
      <c r="A28" s="180"/>
      <c r="B28" s="233" t="str">
        <f ca="1">IF( 'Sample 15'!$B$50=0,"",-ABS( 'Sample 15'!$D$14))</f>
        <v/>
      </c>
      <c r="C28" s="228" t="str">
        <f ca="1">IF( 'Sample 15'!$B$50=0,"",CELL("contents",OFFSET( 'Sample 15'!$B$1,( 'Sample 15'!$B$50-1),4)))</f>
        <v/>
      </c>
      <c r="D28" s="234" t="str">
        <f ca="1">IF( 'Sample 15'!$B$50=0,"",CELL("contents",OFFSET( 'Sample 15'!$B$1,( 'Sample 15'!$B$50-1),5)))</f>
        <v/>
      </c>
      <c r="E28" s="235" t="str">
        <f ca="1">IF( 'Sample 15'!$B$50=0,"", 'Sample 15'!$E$14)</f>
        <v/>
      </c>
      <c r="F28" s="234" t="str">
        <f ca="1">IF( 'Sample 15'!$B$50=0,"",CELL("contents",OFFSET( 'Sample 15'!$B$1,( 'Sample 15'!$B$50-1),6)))</f>
        <v/>
      </c>
      <c r="G28" s="235" t="str">
        <f ca="1">IF( 'Sample 15'!$B$50=0,"",CELL("contents",OFFSET( 'Sample 15'!$B$1,( 'Sample 15'!$B$50-1),8)))</f>
        <v/>
      </c>
      <c r="H28" s="235" t="str">
        <f ca="1">IF( 'Sample 15'!$B$50=0,"",CELL("contents",OFFSET( 'Sample 15'!$B$1,( 'Sample 15'!$B$50-1),10)))</f>
        <v/>
      </c>
      <c r="I28" s="236" t="str">
        <f ca="1">IF( 'Sample 15'!$B$50=0,"",CELL("contents",OFFSET( 'Sample 15'!$B$1,( 'Sample 15'!$B$50-1),12)))</f>
        <v/>
      </c>
      <c r="J28" s="332" t="str">
        <f ca="1">IF('Sample 15'!$B$50=0,"",IF(CELL("contents",OFFSET('Sample 15'!$B$1,('Sample 15'!$B$50-1),18))="","",CELL("contents",OFFSET('Sample 15'!$B$1,('Sample 15'!$B$50-1),18))))</f>
        <v/>
      </c>
      <c r="K28" s="333" t="s">
        <v>68</v>
      </c>
      <c r="L28" s="333" t="s">
        <v>68</v>
      </c>
      <c r="M28" s="333" t="s">
        <v>68</v>
      </c>
      <c r="N28" s="334" t="s">
        <v>68</v>
      </c>
      <c r="O28" s="217"/>
    </row>
    <row r="29" spans="1:15" s="232" customFormat="1" ht="43.9" customHeight="1">
      <c r="A29" s="180"/>
      <c r="B29" s="233" t="str">
        <f ca="1">IF('Sample 16'!$B$50=0,"",-ABS('Sample 16'!$D$14))</f>
        <v/>
      </c>
      <c r="C29" s="228" t="str">
        <f ca="1">IF( 'Sample 16'!$B$50=0,"",CELL("contents",OFFSET( 'Sample 16'!$B$1,( 'Sample 16'!$B$50-1),4)))</f>
        <v/>
      </c>
      <c r="D29" s="234" t="str">
        <f ca="1">IF('Sample 16'!$B$50=0,"",CELL("contents",OFFSET('Sample 16'!$B$1,('Sample 16'!$B$50-1),5)))</f>
        <v/>
      </c>
      <c r="E29" s="235" t="str">
        <f ca="1">IF('Sample 16'!$B$50=0,"",'Sample 16'!$E$14)</f>
        <v/>
      </c>
      <c r="F29" s="234" t="str">
        <f ca="1">IF('Sample 16'!$B$50=0,"",CELL("contents",OFFSET('Sample 16'!$B$1,('Sample 16'!$B$50-1),6)))</f>
        <v/>
      </c>
      <c r="G29" s="235" t="str">
        <f ca="1">IF( 'Sample 16'!$B$50=0,"",CELL("contents",OFFSET( 'Sample 16'!$B$1,( 'Sample 16'!$B$50-1),8)))</f>
        <v/>
      </c>
      <c r="H29" s="235" t="str">
        <f ca="1">IF( 'Sample 16'!$B$50=0,"",CELL("contents",OFFSET( 'Sample 16'!$B$1,( 'Sample 16'!$B$50-1),10)))</f>
        <v/>
      </c>
      <c r="I29" s="236" t="str">
        <f ca="1">IF( 'Sample 16'!$B$50=0,"",CELL("contents",OFFSET( 'Sample 16'!$B$1,( 'Sample 16'!$B$50-1),12)))</f>
        <v/>
      </c>
      <c r="J29" s="332" t="str">
        <f ca="1">IF('Sample 16'!$B$50=0,"",IF(CELL("contents",OFFSET('Sample 16'!$B$1,('Sample 16'!$B$50-1),18))="","",CELL("contents",OFFSET('Sample 16'!$B$1,('Sample 16'!$B$50-1),18))))</f>
        <v/>
      </c>
      <c r="K29" s="333" t="s">
        <v>68</v>
      </c>
      <c r="L29" s="333" t="s">
        <v>68</v>
      </c>
      <c r="M29" s="333" t="s">
        <v>68</v>
      </c>
      <c r="N29" s="334" t="s">
        <v>68</v>
      </c>
      <c r="O29" s="217"/>
    </row>
    <row r="30" spans="1:15" s="232" customFormat="1" ht="43.9" customHeight="1">
      <c r="A30" s="180"/>
      <c r="B30" s="233" t="str">
        <f ca="1">IF('Sample 17'!$B$50=0,"",-ABS('Sample 17'!$D$14))</f>
        <v/>
      </c>
      <c r="C30" s="228" t="str">
        <f ca="1">IF( 'Sample 17'!$B$50=0,"",CELL("contents",OFFSET( 'Sample 17'!$B$1,( 'Sample 17'!$B$50-1),4)))</f>
        <v/>
      </c>
      <c r="D30" s="234" t="str">
        <f ca="1">IF('Sample 17'!$B$50=0,"",CELL("contents",OFFSET('Sample 17'!$B$1,('Sample 17'!$B$50-1),5)))</f>
        <v/>
      </c>
      <c r="E30" s="235" t="str">
        <f ca="1">IF('Sample 17'!$B$50=0,"",'Sample 17'!$E$14)</f>
        <v/>
      </c>
      <c r="F30" s="234" t="str">
        <f ca="1">IF('Sample 17'!$B$50=0,"",CELL("contents",OFFSET('Sample 17'!$B$1,('Sample 17'!$B$50-1),6)))</f>
        <v/>
      </c>
      <c r="G30" s="235" t="str">
        <f ca="1">IF( 'Sample 17'!$B$50=0,"",CELL("contents",OFFSET( 'Sample 17'!$B$1,( 'Sample 17'!$B$50-1),8)))</f>
        <v/>
      </c>
      <c r="H30" s="235" t="str">
        <f ca="1">IF( 'Sample 17'!$B$50=0,"",CELL("contents",OFFSET( 'Sample 17'!$B$1,( 'Sample 17'!$B$50-1),10)))</f>
        <v/>
      </c>
      <c r="I30" s="236" t="str">
        <f ca="1">IF( 'Sample 17'!$B$50=0,"",CELL("contents",OFFSET( 'Sample 17'!$B$1,( 'Sample 17'!$B$50-1),12)))</f>
        <v/>
      </c>
      <c r="J30" s="332" t="str">
        <f ca="1">IF('Sample 17'!$B$50=0,"",IF(CELL("contents",OFFSET('Sample 17'!$B$1,('Sample 17'!$B$50-1),18))="","",CELL("contents",OFFSET('Sample 17'!$B$1,('Sample 17'!$B$50-1),18))))</f>
        <v/>
      </c>
      <c r="K30" s="333" t="s">
        <v>68</v>
      </c>
      <c r="L30" s="333" t="s">
        <v>68</v>
      </c>
      <c r="M30" s="333" t="s">
        <v>68</v>
      </c>
      <c r="N30" s="334" t="s">
        <v>68</v>
      </c>
      <c r="O30" s="217"/>
    </row>
    <row r="31" spans="1:15" s="232" customFormat="1" ht="43.9" customHeight="1">
      <c r="A31" s="180"/>
      <c r="B31" s="233" t="str">
        <f ca="1">IF('Sample 18'!$B$50=0,"",-ABS('Sample 18'!$D$14))</f>
        <v/>
      </c>
      <c r="C31" s="228" t="str">
        <f ca="1">IF( 'Sample 18'!$B$50=0,"",CELL("contents",OFFSET( 'Sample 18'!$B$1,( 'Sample 18'!$B$50-1),4)))</f>
        <v/>
      </c>
      <c r="D31" s="234" t="str">
        <f ca="1">IF('Sample 18'!$B$50=0,"",CELL("contents",OFFSET('Sample 18'!$B$1,('Sample 18'!$B$50-1),5)))</f>
        <v/>
      </c>
      <c r="E31" s="235" t="str">
        <f ca="1">IF('Sample 18'!$B$50=0,"",'Sample 18'!$E$14)</f>
        <v/>
      </c>
      <c r="F31" s="234" t="str">
        <f ca="1">IF('Sample 18'!$B$50=0,"",CELL("contents",OFFSET('Sample 18'!$B$1,('Sample 18'!$B$50-1),6)))</f>
        <v/>
      </c>
      <c r="G31" s="235" t="str">
        <f ca="1">IF( 'Sample 18'!$B$50=0,"",CELL("contents",OFFSET( 'Sample 18'!$B$1,( 'Sample 18'!$B$50-1),8)))</f>
        <v/>
      </c>
      <c r="H31" s="235" t="str">
        <f ca="1">IF( 'Sample 18'!$B$50=0,"",CELL("contents",OFFSET( 'Sample 18'!$B$1,( 'Sample 18'!$B$50-1),10)))</f>
        <v/>
      </c>
      <c r="I31" s="236" t="str">
        <f ca="1">IF( 'Sample 18'!$B$50=0,"",CELL("contents",OFFSET( 'Sample 18'!$B$1,( 'Sample 18'!$B$50-1),12)))</f>
        <v/>
      </c>
      <c r="J31" s="332" t="str">
        <f ca="1">IF('Sample 18'!$B$50=0,"",IF(CELL("contents",OFFSET('Sample 18'!$B$1,('Sample 18'!$B$50-1),18))="","",CELL("contents",OFFSET('Sample 18'!$B$1,('Sample 18'!$B$50-1),18))))</f>
        <v/>
      </c>
      <c r="K31" s="333" t="s">
        <v>68</v>
      </c>
      <c r="L31" s="333" t="s">
        <v>68</v>
      </c>
      <c r="M31" s="333" t="s">
        <v>68</v>
      </c>
      <c r="N31" s="334" t="s">
        <v>68</v>
      </c>
      <c r="O31" s="217"/>
    </row>
    <row r="32" spans="1:15" s="232" customFormat="1" ht="43.9" customHeight="1">
      <c r="A32" s="180"/>
      <c r="B32" s="233" t="str">
        <f ca="1">IF('Sample 19'!$B$50=0,"",-ABS('Sample 19'!$D$14))</f>
        <v/>
      </c>
      <c r="C32" s="228" t="str">
        <f ca="1">IF( 'Sample 19'!$B$50=0,"",CELL("contents",OFFSET( 'Sample 19'!$B$1,( 'Sample 19'!$B$50-1),4)))</f>
        <v/>
      </c>
      <c r="D32" s="234" t="str">
        <f ca="1">IF('Sample 19'!$B$50=0,"",CELL("contents",OFFSET('Sample 19'!$B$1,('Sample 19'!$B$50-1),5)))</f>
        <v/>
      </c>
      <c r="E32" s="235" t="str">
        <f ca="1">IF('Sample 19'!$B$50=0,"",'Sample 19'!$E$14)</f>
        <v/>
      </c>
      <c r="F32" s="234" t="str">
        <f ca="1">IF('Sample 19'!$B$50=0,"",CELL("contents",OFFSET('Sample 19'!$B$1,('Sample 19'!$B$50-1),6)))</f>
        <v/>
      </c>
      <c r="G32" s="235" t="str">
        <f ca="1">IF( 'Sample 19'!$B$50=0,"",CELL("contents",OFFSET( 'Sample 19'!$B$1,( 'Sample 19'!$B$50-1),8)))</f>
        <v/>
      </c>
      <c r="H32" s="235" t="str">
        <f ca="1">IF( 'Sample 19'!$B$50=0,"",CELL("contents",OFFSET( 'Sample 19'!$B$1,( 'Sample 19'!$B$50-1),10)))</f>
        <v/>
      </c>
      <c r="I32" s="236" t="str">
        <f ca="1">IF( 'Sample 19'!$B$50=0,"",CELL("contents",OFFSET( 'Sample 19'!$B$1,( 'Sample 19'!$B$50-1),12)))</f>
        <v/>
      </c>
      <c r="J32" s="332" t="str">
        <f ca="1">IF('Sample 19'!$B$50=0,"",IF(CELL("contents",OFFSET('Sample 19'!$B$1,('Sample 19'!$B$50-1),18))="","",CELL("contents",OFFSET('Sample 19'!$B$1,('Sample 19'!$B$50-1),18))))</f>
        <v/>
      </c>
      <c r="K32" s="333" t="s">
        <v>68</v>
      </c>
      <c r="L32" s="333" t="s">
        <v>68</v>
      </c>
      <c r="M32" s="333" t="s">
        <v>68</v>
      </c>
      <c r="N32" s="334" t="s">
        <v>68</v>
      </c>
      <c r="O32" s="217"/>
    </row>
    <row r="33" spans="1:15" s="232" customFormat="1" ht="43.9" customHeight="1">
      <c r="A33" s="180"/>
      <c r="B33" s="233" t="str">
        <f ca="1">IF('Sample 20'!$B$50=0,"",-ABS('Sample 20'!$D$14))</f>
        <v/>
      </c>
      <c r="C33" s="228" t="str">
        <f ca="1">IF( 'Sample 20'!$B$50=0,"",CELL("contents",OFFSET( 'Sample 20'!$B$1,( 'Sample 20'!$B$50-1),4)))</f>
        <v/>
      </c>
      <c r="D33" s="234" t="str">
        <f ca="1">IF('Sample 20'!$B$50=0,"",CELL("contents",OFFSET('Sample 20'!$B$1,('Sample 20'!$B$50-1),5)))</f>
        <v/>
      </c>
      <c r="E33" s="235" t="str">
        <f ca="1">IF('Sample 20'!$B$50=0,"",'Sample 20'!$E$14)</f>
        <v/>
      </c>
      <c r="F33" s="234" t="str">
        <f ca="1">IF('Sample 20'!$B$50=0,"",CELL("contents",OFFSET('Sample 20'!$B$1,('Sample 20'!$B$50-1),6)))</f>
        <v/>
      </c>
      <c r="G33" s="235" t="str">
        <f ca="1">IF( 'Sample 20'!$B$50=0,"",CELL("contents",OFFSET( 'Sample 20'!$B$1,( 'Sample 20'!$B$50-1),8)))</f>
        <v/>
      </c>
      <c r="H33" s="235" t="str">
        <f ca="1">IF( 'Sample 20'!$B$50=0,"",CELL("contents",OFFSET( 'Sample 20'!$B$1,( 'Sample 20'!$B$50-1),10)))</f>
        <v/>
      </c>
      <c r="I33" s="236" t="str">
        <f ca="1">IF( 'Sample 20'!$B$50=0,"",CELL("contents",OFFSET( 'Sample 20'!$B$1,( 'Sample 20'!$B$50-1),12)))</f>
        <v/>
      </c>
      <c r="J33" s="332" t="str">
        <f ca="1">IF('Sample 20'!$B$50=0,"",IF(CELL("contents",OFFSET('Sample 20'!$B$1,('Sample 20'!$B$50-1),18))="","",CELL("contents",OFFSET('Sample 20'!$B$1,('Sample 20'!$B$50-1),18))))</f>
        <v/>
      </c>
      <c r="K33" s="333" t="s">
        <v>68</v>
      </c>
      <c r="L33" s="333" t="s">
        <v>68</v>
      </c>
      <c r="M33" s="333" t="s">
        <v>68</v>
      </c>
      <c r="N33" s="334" t="s">
        <v>68</v>
      </c>
      <c r="O33" s="217"/>
    </row>
    <row r="34" spans="1:15" s="232" customFormat="1" ht="43.9" customHeight="1">
      <c r="A34" s="180"/>
      <c r="B34" s="233" t="str">
        <f ca="1">IF('Sample 21'!$B$50=0,"",-ABS('Sample 21'!$D$14))</f>
        <v/>
      </c>
      <c r="C34" s="228" t="str">
        <f ca="1">IF( 'Sample 21'!$B$50=0,"",CELL("contents",OFFSET( 'Sample 21'!$B$1,( 'Sample 21'!$B$50-1),4)))</f>
        <v/>
      </c>
      <c r="D34" s="234" t="str">
        <f ca="1">IF('Sample 21'!$B$50=0,"",CELL("contents",OFFSET('Sample 21'!$B$1,('Sample 21'!$B$50-1),5)))</f>
        <v/>
      </c>
      <c r="E34" s="235" t="str">
        <f ca="1">IF('Sample 21'!$B$50=0,"",'Sample 21'!$E$14)</f>
        <v/>
      </c>
      <c r="F34" s="234" t="str">
        <f ca="1">IF('Sample 21'!$B$50=0,"",CELL("contents",OFFSET('Sample 21'!$B$1,('Sample 21'!$B$50-1),6)))</f>
        <v/>
      </c>
      <c r="G34" s="235" t="str">
        <f ca="1">IF( 'Sample 21'!$B$50=0,"",CELL("contents",OFFSET( 'Sample 21'!$B$1,( 'Sample 21'!$B$50-1),8)))</f>
        <v/>
      </c>
      <c r="H34" s="235" t="str">
        <f ca="1">IF( 'Sample 21'!$B$50=0,"",CELL("contents",OFFSET( 'Sample 21'!$B$1,( 'Sample 21'!$B$50-1),10)))</f>
        <v/>
      </c>
      <c r="I34" s="236" t="str">
        <f ca="1">IF( 'Sample 21'!$B$50=0,"",CELL("contents",OFFSET( 'Sample 21'!$B$1,( 'Sample 21'!$B$50-1),12)))</f>
        <v/>
      </c>
      <c r="J34" s="332" t="str">
        <f ca="1">IF('Sample 21'!$B$50=0,"",IF(CELL("contents",OFFSET('Sample 21'!$B$1,('Sample 21'!$B$50-1),18))="","",CELL("contents",OFFSET('Sample 21'!$B$1,('Sample 21'!$B$50-1),18))))</f>
        <v/>
      </c>
      <c r="K34" s="333" t="s">
        <v>68</v>
      </c>
      <c r="L34" s="333" t="s">
        <v>68</v>
      </c>
      <c r="M34" s="333" t="s">
        <v>68</v>
      </c>
      <c r="N34" s="334" t="s">
        <v>68</v>
      </c>
      <c r="O34" s="217"/>
    </row>
    <row r="35" spans="1:15" s="232" customFormat="1" ht="43.9" customHeight="1">
      <c r="A35" s="180"/>
      <c r="B35" s="233" t="str">
        <f ca="1">IF('Sample 22'!$B$50=0,"",-ABS('Sample 22'!$D$14))</f>
        <v/>
      </c>
      <c r="C35" s="228" t="str">
        <f ca="1">IF( 'Sample 22'!$B$50=0,"",CELL("contents",OFFSET( 'Sample 22'!$B$1,( 'Sample 22'!$B$50-1),4)))</f>
        <v/>
      </c>
      <c r="D35" s="234" t="str">
        <f ca="1">IF('Sample 22'!$B$50=0,"",CELL("contents",OFFSET('Sample 22'!$B$1,('Sample 22'!$B$50-1),5)))</f>
        <v/>
      </c>
      <c r="E35" s="235" t="str">
        <f ca="1">IF('Sample 22'!$B$50=0,"",'Sample 22'!$E$14)</f>
        <v/>
      </c>
      <c r="F35" s="234" t="str">
        <f ca="1">IF('Sample 22'!$B$50=0,"",CELL("contents",OFFSET('Sample 22'!$B$1,('Sample 22'!$B$50-1),6)))</f>
        <v/>
      </c>
      <c r="G35" s="235" t="str">
        <f ca="1">IF( 'Sample 22'!$B$50=0,"",CELL("contents",OFFSET( 'Sample 22'!$B$1,( 'Sample 22'!$B$50-1),8)))</f>
        <v/>
      </c>
      <c r="H35" s="235" t="str">
        <f ca="1">IF( 'Sample 22'!$B$50=0,"",CELL("contents",OFFSET( 'Sample 22'!$B$1,( 'Sample 22'!$B$50-1),10)))</f>
        <v/>
      </c>
      <c r="I35" s="236" t="str">
        <f ca="1">IF( 'Sample 22'!$B$50=0,"",CELL("contents",OFFSET( 'Sample 22'!$B$1,( 'Sample 22'!$B$50-1),12)))</f>
        <v/>
      </c>
      <c r="J35" s="332" t="str">
        <f ca="1">IF('Sample 22'!$B$50=0,"",IF(CELL("contents",OFFSET('Sample 22'!$B$1,('Sample 22'!$B$50-1),18))="","",CELL("contents",OFFSET('Sample 22'!$B$1,('Sample 22'!$B$50-1),18))))</f>
        <v/>
      </c>
      <c r="K35" s="333" t="s">
        <v>68</v>
      </c>
      <c r="L35" s="333" t="s">
        <v>68</v>
      </c>
      <c r="M35" s="333" t="s">
        <v>68</v>
      </c>
      <c r="N35" s="334" t="s">
        <v>68</v>
      </c>
      <c r="O35" s="217"/>
    </row>
    <row r="36" spans="1:15" s="232" customFormat="1" ht="43.9" customHeight="1">
      <c r="A36" s="180"/>
      <c r="B36" s="233" t="str">
        <f ca="1">IF('Sample 23'!$B$50=0,"",-ABS('Sample 23'!$D$14))</f>
        <v/>
      </c>
      <c r="C36" s="228" t="str">
        <f ca="1">IF( 'Sample 23'!$B$50=0,"",CELL("contents",OFFSET( 'Sample 23'!$B$1,( 'Sample 23'!$B$50-1),4)))</f>
        <v/>
      </c>
      <c r="D36" s="234" t="str">
        <f ca="1">IF('Sample 23'!$B$50=0,"",CELL("contents",OFFSET('Sample 23'!$B$1,('Sample 23'!$B$50-1),5)))</f>
        <v/>
      </c>
      <c r="E36" s="235" t="str">
        <f ca="1">IF('Sample 23'!$B$50=0,"",'Sample 23'!$E$14)</f>
        <v/>
      </c>
      <c r="F36" s="234" t="str">
        <f ca="1">IF('Sample 23'!$B$50=0,"",CELL("contents",OFFSET('Sample 23'!$B$1,('Sample 23'!$B$50-1),6)))</f>
        <v/>
      </c>
      <c r="G36" s="235" t="str">
        <f ca="1">IF( 'Sample 23'!$B$50=0,"",CELL("contents",OFFSET( 'Sample 23'!$B$1,( 'Sample 23'!$B$50-1),8)))</f>
        <v/>
      </c>
      <c r="H36" s="235" t="str">
        <f ca="1">IF( 'Sample 23'!$B$50=0,"",CELL("contents",OFFSET( 'Sample 23'!$B$1,( 'Sample 23'!$B$50-1),10)))</f>
        <v/>
      </c>
      <c r="I36" s="236" t="str">
        <f ca="1">IF( 'Sample 23'!$B$50=0,"",CELL("contents",OFFSET( 'Sample 23'!$B$1,( 'Sample 23'!$B$50-1),12)))</f>
        <v/>
      </c>
      <c r="J36" s="332" t="str">
        <f ca="1">IF('Sample 23'!$B$50=0,"",IF(CELL("contents",OFFSET('Sample 23'!$B$1,('Sample 23'!$B$50-1),18))="","",CELL("contents",OFFSET('Sample 23'!$B$1,('Sample 23'!$B$50-1),18))))</f>
        <v/>
      </c>
      <c r="K36" s="333" t="s">
        <v>68</v>
      </c>
      <c r="L36" s="333" t="s">
        <v>68</v>
      </c>
      <c r="M36" s="333" t="s">
        <v>68</v>
      </c>
      <c r="N36" s="334" t="s">
        <v>68</v>
      </c>
      <c r="O36" s="217"/>
    </row>
    <row r="37" spans="1:15" ht="10" customHeight="1">
      <c r="A37" s="237"/>
      <c r="B37" s="238"/>
      <c r="C37" s="238"/>
      <c r="D37" s="238"/>
      <c r="E37" s="238"/>
      <c r="F37" s="238"/>
      <c r="G37" s="239"/>
      <c r="H37" s="238"/>
      <c r="I37" s="238"/>
      <c r="J37" s="238"/>
      <c r="K37" s="238"/>
      <c r="L37" s="238"/>
      <c r="M37" s="238"/>
      <c r="N37" s="238"/>
      <c r="O37" s="240"/>
    </row>
    <row r="38" spans="1:15">
      <c r="B38" s="241"/>
    </row>
    <row r="39" spans="1:15">
      <c r="L39" s="345"/>
      <c r="M39" s="345"/>
      <c r="N39" s="345"/>
    </row>
  </sheetData>
  <sheetProtection selectLockedCells="1"/>
  <mergeCells count="45">
    <mergeCell ref="J35:N35"/>
    <mergeCell ref="J36:N36"/>
    <mergeCell ref="L39:N39"/>
    <mergeCell ref="J29:N29"/>
    <mergeCell ref="J30:N30"/>
    <mergeCell ref="J31:N31"/>
    <mergeCell ref="J32:N32"/>
    <mergeCell ref="J33:N33"/>
    <mergeCell ref="J34:N34"/>
    <mergeCell ref="J28:N28"/>
    <mergeCell ref="J17:N17"/>
    <mergeCell ref="J18:N18"/>
    <mergeCell ref="J19:N19"/>
    <mergeCell ref="J20:N20"/>
    <mergeCell ref="J21:N21"/>
    <mergeCell ref="J22:N22"/>
    <mergeCell ref="J23:N23"/>
    <mergeCell ref="J24:N24"/>
    <mergeCell ref="J25:N25"/>
    <mergeCell ref="J26:N26"/>
    <mergeCell ref="J27:N27"/>
    <mergeCell ref="J16:N16"/>
    <mergeCell ref="C7:D7"/>
    <mergeCell ref="G7:H7"/>
    <mergeCell ref="L7:M7"/>
    <mergeCell ref="C8:D8"/>
    <mergeCell ref="G8:H8"/>
    <mergeCell ref="L8:M8"/>
    <mergeCell ref="B10:N10"/>
    <mergeCell ref="J11:N11"/>
    <mergeCell ref="B13:C13"/>
    <mergeCell ref="J14:N14"/>
    <mergeCell ref="J15:N15"/>
    <mergeCell ref="E5:F5"/>
    <mergeCell ref="G5:H5"/>
    <mergeCell ref="L5:M5"/>
    <mergeCell ref="C6:D6"/>
    <mergeCell ref="G6:H6"/>
    <mergeCell ref="L6:M6"/>
    <mergeCell ref="B2:B3"/>
    <mergeCell ref="C2:E3"/>
    <mergeCell ref="F2:I2"/>
    <mergeCell ref="J2:L3"/>
    <mergeCell ref="M2:N3"/>
    <mergeCell ref="F3:I4"/>
  </mergeCells>
  <conditionalFormatting sqref="G6:G8 L5:L8 C6:C8 M2">
    <cfRule type="cellIs" dxfId="24" priority="1" stopIfTrue="1" operator="equal">
      <formula>""""""</formula>
    </cfRule>
  </conditionalFormatting>
  <printOptions horizontalCentered="1"/>
  <pageMargins left="0.5" right="0.5" top="0.75" bottom="0.75" header="0.5" footer="0.5"/>
  <pageSetup scale="53" orientation="portrait" r:id="rId1"/>
  <headerFooter alignWithMargins="0">
    <oddFooter>&amp;L&amp;8&amp;Z&amp;F</oddFooter>
  </headerFooter>
  <ignoredErrors>
    <ignoredError sqref="D5 C7:D8 G5:H7 L5:M5 M8 M6 M7 D6 H8" unlocked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DPT-13</v>
      </c>
      <c r="R2" s="377"/>
      <c r="S2" s="175"/>
      <c r="X2" s="5" t="s">
        <v>13</v>
      </c>
    </row>
    <row r="3" spans="1:259" s="9" customFormat="1" ht="13" customHeight="1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1">
        <f>'Groundwater Profile Log'!C5</f>
        <v>42563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38.331549000000003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70.039165999999994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309">
        <v>-72</v>
      </c>
      <c r="E14" s="309">
        <v>61.031999999999996</v>
      </c>
      <c r="F14" s="310" t="s">
        <v>141</v>
      </c>
      <c r="G14" s="308">
        <v>90</v>
      </c>
      <c r="H14" s="308">
        <v>36</v>
      </c>
      <c r="I14" s="311">
        <v>0</v>
      </c>
      <c r="J14" s="173">
        <v>2.92</v>
      </c>
      <c r="K14" s="311">
        <v>101.379</v>
      </c>
      <c r="L14" s="173">
        <v>5.6</v>
      </c>
      <c r="M14" s="311">
        <v>8.3170000000000002</v>
      </c>
      <c r="N14" s="294"/>
      <c r="O14" s="295"/>
      <c r="P14" s="308">
        <v>28.55</v>
      </c>
      <c r="Q14" s="311">
        <v>7.899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275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73</v>
      </c>
      <c r="AC14" s="312">
        <v>-11.003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309">
        <v>-72</v>
      </c>
      <c r="E15" s="309">
        <v>61.031999999999996</v>
      </c>
      <c r="F15" s="310" t="s">
        <v>142</v>
      </c>
      <c r="G15" s="308">
        <v>170</v>
      </c>
      <c r="H15" s="308">
        <v>36</v>
      </c>
      <c r="I15" s="311">
        <v>0</v>
      </c>
      <c r="J15" s="173">
        <v>3.57</v>
      </c>
      <c r="K15" s="311">
        <v>22.26</v>
      </c>
      <c r="L15" s="173">
        <v>5.61</v>
      </c>
      <c r="M15" s="311">
        <v>0.17899999999999999</v>
      </c>
      <c r="N15" s="294">
        <f t="shared" ref="N15:N36" si="1">IF(ISNUMBER(Z15), AA15, "")</f>
        <v>76</v>
      </c>
      <c r="O15" s="295" t="str">
        <f t="shared" ref="O15:O36" si="2">IF(ISNUMBER(N14), IF(ISNUMBER(N15), ABS(((ABS(N14-N15))/N14)*100), ""), "")</f>
        <v/>
      </c>
      <c r="P15" s="308">
        <v>28.82</v>
      </c>
      <c r="Q15" s="311">
        <v>0.94599999999999995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278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76</v>
      </c>
      <c r="AC15" s="312">
        <v>1.091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309">
        <v>-72</v>
      </c>
      <c r="E16" s="309">
        <v>61.031999999999996</v>
      </c>
      <c r="F16" s="310" t="s">
        <v>143</v>
      </c>
      <c r="G16" s="308">
        <v>260</v>
      </c>
      <c r="H16" s="308">
        <v>36</v>
      </c>
      <c r="I16" s="311">
        <v>0</v>
      </c>
      <c r="J16" s="173">
        <v>3.63</v>
      </c>
      <c r="K16" s="311">
        <v>1.681</v>
      </c>
      <c r="L16" s="173">
        <v>5.68</v>
      </c>
      <c r="M16" s="311">
        <v>1.248</v>
      </c>
      <c r="N16" s="294">
        <f t="shared" si="1"/>
        <v>72</v>
      </c>
      <c r="O16" s="295">
        <f t="shared" si="2"/>
        <v>5.2631578947368416</v>
      </c>
      <c r="P16" s="308">
        <v>29.05</v>
      </c>
      <c r="Q16" s="311">
        <v>0.79800000000000004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274</v>
      </c>
      <c r="AA16" s="10">
        <f t="shared" si="4"/>
        <v>72</v>
      </c>
      <c r="AC16" s="312">
        <v>-1.4390000000000001</v>
      </c>
      <c r="IY16" s="120">
        <v>10</v>
      </c>
    </row>
    <row r="17" spans="1:29" s="10" customFormat="1" ht="40" customHeight="1">
      <c r="A17" s="10" t="str">
        <f t="shared" ca="1" si="0"/>
        <v/>
      </c>
      <c r="B17" s="69"/>
      <c r="C17" s="5"/>
      <c r="D17" s="309">
        <v>-72</v>
      </c>
      <c r="E17" s="309">
        <v>61.031999999999996</v>
      </c>
      <c r="F17" s="310" t="s">
        <v>144</v>
      </c>
      <c r="G17" s="308">
        <v>350</v>
      </c>
      <c r="H17" s="308">
        <v>35</v>
      </c>
      <c r="I17" s="311">
        <v>-2.778</v>
      </c>
      <c r="J17" s="173">
        <v>3.47</v>
      </c>
      <c r="K17" s="311">
        <v>-4.4080000000000004</v>
      </c>
      <c r="L17" s="173">
        <v>5.71</v>
      </c>
      <c r="M17" s="311">
        <v>0.52800000000000002</v>
      </c>
      <c r="N17" s="294">
        <f t="shared" si="1"/>
        <v>72</v>
      </c>
      <c r="O17" s="295">
        <f t="shared" si="2"/>
        <v>0</v>
      </c>
      <c r="P17" s="308">
        <v>29.26</v>
      </c>
      <c r="Q17" s="311">
        <v>0.72299999999999998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274</v>
      </c>
      <c r="AA17" s="10">
        <f t="shared" si="4"/>
        <v>72</v>
      </c>
      <c r="AC17" s="312">
        <v>0</v>
      </c>
    </row>
    <row r="18" spans="1:29" s="10" customFormat="1" ht="40" customHeight="1">
      <c r="A18" s="10" t="str">
        <f t="shared" ca="1" si="0"/>
        <v/>
      </c>
      <c r="B18" s="69"/>
      <c r="C18" s="5"/>
      <c r="D18" s="309">
        <v>-72</v>
      </c>
      <c r="E18" s="309">
        <v>61.031999999999996</v>
      </c>
      <c r="F18" s="310" t="s">
        <v>145</v>
      </c>
      <c r="G18" s="308">
        <v>440</v>
      </c>
      <c r="H18" s="308">
        <v>33</v>
      </c>
      <c r="I18" s="311">
        <v>-5.7140000000000004</v>
      </c>
      <c r="J18" s="173">
        <v>3.48</v>
      </c>
      <c r="K18" s="311">
        <v>0.28799999999999998</v>
      </c>
      <c r="L18" s="173">
        <v>5.7</v>
      </c>
      <c r="M18" s="311">
        <v>-0.17499999999999999</v>
      </c>
      <c r="N18" s="294">
        <f t="shared" si="1"/>
        <v>75</v>
      </c>
      <c r="O18" s="295">
        <f t="shared" si="2"/>
        <v>4.1666666666666661</v>
      </c>
      <c r="P18" s="308">
        <v>29.46</v>
      </c>
      <c r="Q18" s="311">
        <v>0.68400000000000005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277</v>
      </c>
      <c r="AA18" s="10">
        <f t="shared" si="4"/>
        <v>75</v>
      </c>
      <c r="AC18" s="312">
        <v>1.095</v>
      </c>
    </row>
    <row r="19" spans="1:29" s="10" customFormat="1" ht="40" customHeight="1">
      <c r="A19" s="10" t="str">
        <f t="shared" ca="1" si="0"/>
        <v/>
      </c>
      <c r="B19" s="69"/>
      <c r="C19" s="5"/>
      <c r="D19" s="309">
        <v>-72</v>
      </c>
      <c r="E19" s="309">
        <v>61.031999999999996</v>
      </c>
      <c r="F19" s="310" t="s">
        <v>146</v>
      </c>
      <c r="G19" s="308">
        <v>550</v>
      </c>
      <c r="H19" s="308">
        <v>32</v>
      </c>
      <c r="I19" s="311">
        <v>-3.03</v>
      </c>
      <c r="J19" s="173">
        <v>3.64</v>
      </c>
      <c r="K19" s="311">
        <v>4.5979999999999999</v>
      </c>
      <c r="L19" s="173">
        <v>5.65</v>
      </c>
      <c r="M19" s="311">
        <v>-0.877</v>
      </c>
      <c r="N19" s="294">
        <f t="shared" si="1"/>
        <v>81</v>
      </c>
      <c r="O19" s="295">
        <f t="shared" si="2"/>
        <v>8</v>
      </c>
      <c r="P19" s="308">
        <v>29.63</v>
      </c>
      <c r="Q19" s="311">
        <v>0.57699999999999996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283</v>
      </c>
      <c r="AA19" s="10">
        <f t="shared" si="4"/>
        <v>81</v>
      </c>
      <c r="AC19" s="312">
        <v>2.1659999999999999</v>
      </c>
    </row>
    <row r="20" spans="1:29" s="10" customFormat="1" ht="40" customHeight="1">
      <c r="A20" s="10">
        <f t="shared" ca="1" si="0"/>
        <v>20</v>
      </c>
      <c r="B20" s="313">
        <v>1</v>
      </c>
      <c r="C20" s="5"/>
      <c r="D20" s="309">
        <v>-72</v>
      </c>
      <c r="E20" s="309">
        <v>61.031999999999996</v>
      </c>
      <c r="F20" s="310" t="s">
        <v>147</v>
      </c>
      <c r="G20" s="308">
        <v>640</v>
      </c>
      <c r="H20" s="308">
        <v>32</v>
      </c>
      <c r="I20" s="311">
        <v>0</v>
      </c>
      <c r="J20" s="173">
        <v>3.67</v>
      </c>
      <c r="K20" s="311">
        <v>0.82399999999999995</v>
      </c>
      <c r="L20" s="173">
        <v>5.58</v>
      </c>
      <c r="M20" s="311">
        <v>-1.2390000000000001</v>
      </c>
      <c r="N20" s="294">
        <f t="shared" si="1"/>
        <v>86</v>
      </c>
      <c r="O20" s="295">
        <f t="shared" si="2"/>
        <v>6.1728395061728394</v>
      </c>
      <c r="P20" s="308">
        <v>29.86</v>
      </c>
      <c r="Q20" s="311">
        <v>0.77600000000000002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288</v>
      </c>
      <c r="AA20" s="10">
        <f t="shared" si="4"/>
        <v>86</v>
      </c>
      <c r="AC20" s="312">
        <v>1.7669999999999999</v>
      </c>
    </row>
    <row r="21" spans="1:29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ref="I21:I36" si="5">IF(ISNUMBER(H20), IF(ISNUMBER(H21), ((ABS(H20-H21))/H20)*100, ""), "")</f>
        <v/>
      </c>
      <c r="J21" s="276"/>
      <c r="K21" s="286" t="str">
        <f t="shared" ref="K21:K36" si="6">IF(ISNUMBER(J20), IF(ISNUMBER(J21), ((ABS(J20-J21))/J20)*100, ""), "")</f>
        <v/>
      </c>
      <c r="L21" s="276"/>
      <c r="M21" s="286" t="str">
        <f t="shared" ref="M21:M36" si="7">IF(ISNUMBER(L20), IF(ISNUMBER(L21), ((ABS(L20-L21))/L20)*100, ""), "")</f>
        <v/>
      </c>
      <c r="N21" s="294" t="str">
        <f t="shared" si="1"/>
        <v/>
      </c>
      <c r="O21" s="295" t="str">
        <f t="shared" si="2"/>
        <v/>
      </c>
      <c r="P21" s="274"/>
      <c r="Q21" s="286" t="str">
        <f t="shared" ref="Q21:Q36" si="8">IF(ISNUMBER(P20), IF(ISNUMBER(P21), ABS(((ABS(P20-P21))/P20)*100), ""), "")</f>
        <v/>
      </c>
      <c r="R21" s="274"/>
      <c r="S21" s="286" t="str">
        <f t="shared" si="3"/>
        <v/>
      </c>
      <c r="T21" s="272"/>
      <c r="U21" s="272"/>
      <c r="V21" s="272"/>
      <c r="W21" s="272"/>
      <c r="X21" s="14"/>
      <c r="AA21" s="10">
        <f t="shared" si="4"/>
        <v>-237</v>
      </c>
    </row>
    <row r="22" spans="1:29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5"/>
        <v/>
      </c>
      <c r="J22" s="276"/>
      <c r="K22" s="286" t="str">
        <f t="shared" si="6"/>
        <v/>
      </c>
      <c r="L22" s="276"/>
      <c r="M22" s="286" t="str">
        <f t="shared" si="7"/>
        <v/>
      </c>
      <c r="N22" s="294" t="str">
        <f t="shared" si="1"/>
        <v/>
      </c>
      <c r="O22" s="295" t="str">
        <f t="shared" si="2"/>
        <v/>
      </c>
      <c r="P22" s="274"/>
      <c r="Q22" s="286" t="str">
        <f t="shared" si="8"/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AFP6\APS\MSTJV\[DPT13_Groundwater Profiling Log_MSTJV.xlsx]Sample 5</v>
      </c>
      <c r="F38" s="4"/>
    </row>
    <row r="39" spans="1:27" ht="12.75" customHeight="1">
      <c r="F39" s="4"/>
      <c r="V39" s="383" t="s">
        <v>24</v>
      </c>
      <c r="W39" s="383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5">
        <f ca="1">MAX(A14:A36)</f>
        <v>20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DPT-13</v>
      </c>
      <c r="R2" s="377"/>
      <c r="S2" s="175"/>
      <c r="X2" s="5" t="s">
        <v>13</v>
      </c>
    </row>
    <row r="3" spans="1:259" s="9" customFormat="1" ht="13" customHeight="1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1">
        <f>'Groundwater Profile Log'!C5</f>
        <v>42563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38.331549000000003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70.039165999999994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309">
        <v>-81.2</v>
      </c>
      <c r="E14" s="309">
        <v>57.037999999999997</v>
      </c>
      <c r="F14" s="310" t="s">
        <v>148</v>
      </c>
      <c r="G14" s="308">
        <v>90</v>
      </c>
      <c r="H14" s="308">
        <v>35</v>
      </c>
      <c r="I14" s="311">
        <v>9.375</v>
      </c>
      <c r="J14" s="173">
        <v>3.67</v>
      </c>
      <c r="K14" s="311">
        <v>0</v>
      </c>
      <c r="L14" s="173">
        <v>5.71</v>
      </c>
      <c r="M14" s="311">
        <v>2.33</v>
      </c>
      <c r="N14" s="294"/>
      <c r="O14" s="295"/>
      <c r="P14" s="308">
        <v>31.61</v>
      </c>
      <c r="Q14" s="311">
        <v>5.8609999999999998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293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92</v>
      </c>
      <c r="AC14" s="312">
        <v>1.736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309">
        <v>-81.2</v>
      </c>
      <c r="E15" s="309">
        <v>57.037999999999997</v>
      </c>
      <c r="F15" s="310" t="s">
        <v>149</v>
      </c>
      <c r="G15" s="308">
        <v>170</v>
      </c>
      <c r="H15" s="308">
        <v>36</v>
      </c>
      <c r="I15" s="311">
        <v>2.8570000000000002</v>
      </c>
      <c r="J15" s="173">
        <v>3.53</v>
      </c>
      <c r="K15" s="311">
        <v>-3.8149999999999999</v>
      </c>
      <c r="L15" s="173">
        <v>5.73</v>
      </c>
      <c r="M15" s="311">
        <v>0.35</v>
      </c>
      <c r="N15" s="294">
        <f t="shared" ref="N15:N36" si="1">IF(ISNUMBER(Z15), AA15, "")</f>
        <v>91</v>
      </c>
      <c r="O15" s="295" t="str">
        <f t="shared" ref="O15:O36" si="2">IF(ISNUMBER(N14), IF(ISNUMBER(N15), ABS(((ABS(N14-N15))/N14)*100), ""), "")</f>
        <v/>
      </c>
      <c r="P15" s="308">
        <v>31.61</v>
      </c>
      <c r="Q15" s="311">
        <v>0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292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91</v>
      </c>
      <c r="AC15" s="312">
        <v>-0.34100000000000003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309">
        <v>-81.2</v>
      </c>
      <c r="E16" s="309">
        <v>57.037999999999997</v>
      </c>
      <c r="F16" s="310" t="s">
        <v>150</v>
      </c>
      <c r="G16" s="308">
        <v>240</v>
      </c>
      <c r="H16" s="308">
        <v>36</v>
      </c>
      <c r="I16" s="311">
        <v>0</v>
      </c>
      <c r="J16" s="173">
        <v>4.0199999999999996</v>
      </c>
      <c r="K16" s="311">
        <v>13.881</v>
      </c>
      <c r="L16" s="173">
        <v>5.71</v>
      </c>
      <c r="M16" s="311">
        <v>-0.34899999999999998</v>
      </c>
      <c r="N16" s="294">
        <f t="shared" si="1"/>
        <v>92</v>
      </c>
      <c r="O16" s="295">
        <f t="shared" si="2"/>
        <v>1.098901098901099</v>
      </c>
      <c r="P16" s="308">
        <v>31.8</v>
      </c>
      <c r="Q16" s="311">
        <v>0.60099999999999998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293</v>
      </c>
      <c r="AA16" s="10">
        <f t="shared" si="4"/>
        <v>92</v>
      </c>
      <c r="AC16" s="312">
        <v>0.34200000000000003</v>
      </c>
      <c r="IY16" s="120">
        <v>10</v>
      </c>
    </row>
    <row r="17" spans="1:29" s="10" customFormat="1" ht="40" customHeight="1">
      <c r="A17" s="10" t="str">
        <f t="shared" ca="1" si="0"/>
        <v/>
      </c>
      <c r="B17" s="69"/>
      <c r="C17" s="5"/>
      <c r="D17" s="309">
        <v>-81.2</v>
      </c>
      <c r="E17" s="309">
        <v>57.037999999999997</v>
      </c>
      <c r="F17" s="310" t="s">
        <v>151</v>
      </c>
      <c r="G17" s="308">
        <v>330</v>
      </c>
      <c r="H17" s="308">
        <v>39</v>
      </c>
      <c r="I17" s="311">
        <v>8.3330000000000002</v>
      </c>
      <c r="J17" s="173">
        <v>4.18</v>
      </c>
      <c r="K17" s="311">
        <v>3.98</v>
      </c>
      <c r="L17" s="173">
        <v>5.66</v>
      </c>
      <c r="M17" s="311">
        <v>-0.876</v>
      </c>
      <c r="N17" s="294">
        <f t="shared" si="1"/>
        <v>103</v>
      </c>
      <c r="O17" s="295">
        <f t="shared" si="2"/>
        <v>11.956521739130435</v>
      </c>
      <c r="P17" s="308">
        <v>32.03</v>
      </c>
      <c r="Q17" s="311">
        <v>0.72299999999999998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296</v>
      </c>
      <c r="AA17" s="10">
        <f t="shared" si="4"/>
        <v>103</v>
      </c>
      <c r="AC17" s="312">
        <v>1.024</v>
      </c>
    </row>
    <row r="18" spans="1:29" s="10" customFormat="1" ht="40" customHeight="1">
      <c r="A18" s="10" t="str">
        <f t="shared" ca="1" si="0"/>
        <v/>
      </c>
      <c r="B18" s="69"/>
      <c r="C18" s="5"/>
      <c r="D18" s="309">
        <v>-81.2</v>
      </c>
      <c r="E18" s="309">
        <v>57.037999999999997</v>
      </c>
      <c r="F18" s="310" t="s">
        <v>152</v>
      </c>
      <c r="G18" s="308">
        <v>430</v>
      </c>
      <c r="H18" s="308">
        <v>43</v>
      </c>
      <c r="I18" s="311">
        <v>10.256</v>
      </c>
      <c r="J18" s="173">
        <v>4.29</v>
      </c>
      <c r="K18" s="311">
        <v>2.6320000000000001</v>
      </c>
      <c r="L18" s="173">
        <v>5.66</v>
      </c>
      <c r="M18" s="311">
        <v>0</v>
      </c>
      <c r="N18" s="294">
        <f t="shared" si="1"/>
        <v>102</v>
      </c>
      <c r="O18" s="295">
        <f t="shared" si="2"/>
        <v>0.97087378640776689</v>
      </c>
      <c r="P18" s="308">
        <v>32.200000000000003</v>
      </c>
      <c r="Q18" s="311">
        <v>0.53100000000000003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295</v>
      </c>
      <c r="AA18" s="10">
        <f t="shared" si="4"/>
        <v>102</v>
      </c>
      <c r="AC18" s="312">
        <v>-0.33800000000000002</v>
      </c>
    </row>
    <row r="19" spans="1:29" s="10" customFormat="1" ht="40" customHeight="1">
      <c r="A19" s="10" t="str">
        <f t="shared" ca="1" si="0"/>
        <v/>
      </c>
      <c r="B19" s="69"/>
      <c r="C19" s="5"/>
      <c r="D19" s="309">
        <v>-81.2</v>
      </c>
      <c r="E19" s="309">
        <v>57.037999999999997</v>
      </c>
      <c r="F19" s="310" t="s">
        <v>153</v>
      </c>
      <c r="G19" s="308">
        <v>580</v>
      </c>
      <c r="H19" s="308">
        <v>58</v>
      </c>
      <c r="I19" s="311">
        <v>34.884</v>
      </c>
      <c r="J19" s="173">
        <v>4.87</v>
      </c>
      <c r="K19" s="311">
        <v>13.52</v>
      </c>
      <c r="L19" s="173">
        <v>5.58</v>
      </c>
      <c r="M19" s="311">
        <v>-1.413</v>
      </c>
      <c r="N19" s="294">
        <f t="shared" si="1"/>
        <v>101</v>
      </c>
      <c r="O19" s="295">
        <f t="shared" si="2"/>
        <v>0.98039215686274506</v>
      </c>
      <c r="P19" s="308">
        <v>32.42</v>
      </c>
      <c r="Q19" s="311">
        <v>0.68300000000000005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294</v>
      </c>
      <c r="AA19" s="10">
        <f t="shared" si="4"/>
        <v>101</v>
      </c>
      <c r="AC19" s="312">
        <v>-0.33900000000000002</v>
      </c>
    </row>
    <row r="20" spans="1:29" s="10" customFormat="1" ht="40" customHeight="1">
      <c r="A20" s="10" t="str">
        <f t="shared" ca="1" si="0"/>
        <v/>
      </c>
      <c r="B20" s="69"/>
      <c r="C20" s="5"/>
      <c r="D20" s="309">
        <v>-81.2</v>
      </c>
      <c r="E20" s="309">
        <v>57.037999999999997</v>
      </c>
      <c r="F20" s="310" t="s">
        <v>154</v>
      </c>
      <c r="G20" s="308">
        <v>660</v>
      </c>
      <c r="H20" s="308">
        <v>64</v>
      </c>
      <c r="I20" s="311">
        <v>10.345000000000001</v>
      </c>
      <c r="J20" s="173">
        <v>5.0599999999999996</v>
      </c>
      <c r="K20" s="311">
        <v>3.9009999999999998</v>
      </c>
      <c r="L20" s="173">
        <v>5.54</v>
      </c>
      <c r="M20" s="311">
        <v>-0.71699999999999997</v>
      </c>
      <c r="N20" s="294">
        <f t="shared" si="1"/>
        <v>84</v>
      </c>
      <c r="O20" s="295">
        <f t="shared" si="2"/>
        <v>16.831683168316832</v>
      </c>
      <c r="P20" s="308">
        <v>32.6</v>
      </c>
      <c r="Q20" s="311">
        <v>0.55500000000000005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277</v>
      </c>
      <c r="AA20" s="10">
        <f t="shared" si="4"/>
        <v>84</v>
      </c>
      <c r="AC20" s="312">
        <v>-5.782</v>
      </c>
    </row>
    <row r="21" spans="1:29" s="10" customFormat="1" ht="40" customHeight="1">
      <c r="A21" s="10" t="str">
        <f t="shared" ca="1" si="0"/>
        <v/>
      </c>
      <c r="B21" s="69"/>
      <c r="C21" s="5"/>
      <c r="D21" s="309">
        <v>-81.2</v>
      </c>
      <c r="E21" s="309">
        <v>57.037999999999997</v>
      </c>
      <c r="F21" s="310" t="s">
        <v>155</v>
      </c>
      <c r="G21" s="308">
        <v>720</v>
      </c>
      <c r="H21" s="308">
        <v>69</v>
      </c>
      <c r="I21" s="311">
        <v>7.8120000000000003</v>
      </c>
      <c r="J21" s="173">
        <v>4.8099999999999996</v>
      </c>
      <c r="K21" s="311">
        <v>-4.9409999999999998</v>
      </c>
      <c r="L21" s="173">
        <v>5.52</v>
      </c>
      <c r="M21" s="311">
        <v>-0.36099999999999999</v>
      </c>
      <c r="N21" s="294">
        <f t="shared" si="1"/>
        <v>70</v>
      </c>
      <c r="O21" s="295">
        <f t="shared" si="2"/>
        <v>16.666666666666664</v>
      </c>
      <c r="P21" s="308">
        <v>32.81</v>
      </c>
      <c r="Q21" s="311">
        <v>0.64400000000000002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12">
        <v>263</v>
      </c>
      <c r="AA21" s="10">
        <f t="shared" si="4"/>
        <v>70</v>
      </c>
      <c r="AC21" s="312">
        <v>-5.0540000000000003</v>
      </c>
    </row>
    <row r="22" spans="1:29" s="10" customFormat="1" ht="40" customHeight="1">
      <c r="A22" s="10" t="str">
        <f t="shared" ca="1" si="0"/>
        <v/>
      </c>
      <c r="B22" s="69"/>
      <c r="C22" s="5"/>
      <c r="D22" s="309">
        <v>-81.2</v>
      </c>
      <c r="E22" s="309">
        <v>57.037999999999997</v>
      </c>
      <c r="F22" s="310" t="s">
        <v>156</v>
      </c>
      <c r="G22" s="308">
        <v>800</v>
      </c>
      <c r="H22" s="308">
        <v>75</v>
      </c>
      <c r="I22" s="311">
        <v>8.6959999999999997</v>
      </c>
      <c r="J22" s="173">
        <v>4.6900000000000004</v>
      </c>
      <c r="K22" s="311">
        <v>-2.4950000000000001</v>
      </c>
      <c r="L22" s="173">
        <v>5.51</v>
      </c>
      <c r="M22" s="311">
        <v>-0.18099999999999999</v>
      </c>
      <c r="N22" s="294">
        <f t="shared" si="1"/>
        <v>67</v>
      </c>
      <c r="O22" s="295">
        <f t="shared" si="2"/>
        <v>4.2857142857142856</v>
      </c>
      <c r="P22" s="308">
        <v>33.049999999999997</v>
      </c>
      <c r="Q22" s="311">
        <v>0.73099999999999998</v>
      </c>
      <c r="R22" s="274"/>
      <c r="S22" s="286" t="str">
        <f t="shared" si="3"/>
        <v/>
      </c>
      <c r="T22" s="272"/>
      <c r="U22" s="272"/>
      <c r="V22" s="272"/>
      <c r="W22" s="272"/>
      <c r="X22" s="14"/>
      <c r="Z22" s="312">
        <v>260</v>
      </c>
      <c r="AA22" s="10">
        <f t="shared" si="4"/>
        <v>67</v>
      </c>
      <c r="AC22" s="312">
        <v>-1.141</v>
      </c>
    </row>
    <row r="23" spans="1:29" s="10" customFormat="1" ht="40" customHeight="1">
      <c r="A23" s="10">
        <f t="shared" ca="1" si="0"/>
        <v>23</v>
      </c>
      <c r="B23" s="313">
        <v>1</v>
      </c>
      <c r="C23" s="5"/>
      <c r="D23" s="309">
        <v>-81.2</v>
      </c>
      <c r="E23" s="309">
        <v>57.037999999999997</v>
      </c>
      <c r="F23" s="310" t="s">
        <v>157</v>
      </c>
      <c r="G23" s="308">
        <v>880</v>
      </c>
      <c r="H23" s="308">
        <v>76</v>
      </c>
      <c r="I23" s="311">
        <v>1.333</v>
      </c>
      <c r="J23" s="173">
        <v>4.55</v>
      </c>
      <c r="K23" s="311">
        <v>-2.9849999999999999</v>
      </c>
      <c r="L23" s="173">
        <v>5.48</v>
      </c>
      <c r="M23" s="311">
        <v>-0.54400000000000004</v>
      </c>
      <c r="N23" s="294">
        <f t="shared" si="1"/>
        <v>69</v>
      </c>
      <c r="O23" s="295">
        <f t="shared" si="2"/>
        <v>2.9850746268656714</v>
      </c>
      <c r="P23" s="308">
        <v>33.229999999999997</v>
      </c>
      <c r="Q23" s="311">
        <v>0.54500000000000004</v>
      </c>
      <c r="R23" s="274"/>
      <c r="S23" s="286" t="str">
        <f t="shared" si="3"/>
        <v/>
      </c>
      <c r="T23" s="272"/>
      <c r="U23" s="272"/>
      <c r="V23" s="272"/>
      <c r="W23" s="272"/>
      <c r="X23" s="14"/>
      <c r="Z23" s="312">
        <v>262</v>
      </c>
      <c r="AA23" s="10">
        <f t="shared" si="4"/>
        <v>69</v>
      </c>
      <c r="AC23" s="312">
        <v>0.76900000000000002</v>
      </c>
    </row>
    <row r="24" spans="1:29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ref="I24:I36" si="5">IF(ISNUMBER(H23), IF(ISNUMBER(H24), ((ABS(H23-H24))/H23)*100, ""), "")</f>
        <v/>
      </c>
      <c r="J24" s="276"/>
      <c r="K24" s="286" t="str">
        <f t="shared" ref="K24:K36" si="6">IF(ISNUMBER(J23), IF(ISNUMBER(J24), ((ABS(J23-J24))/J23)*100, ""), "")</f>
        <v/>
      </c>
      <c r="L24" s="276"/>
      <c r="M24" s="286" t="str">
        <f t="shared" ref="M24:M36" si="7">IF(ISNUMBER(L23), IF(ISNUMBER(L24), ((ABS(L23-L24))/L23)*100, ""), "")</f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ref="Q24:Q36" si="8">IF(ISNUMBER(P23), IF(ISNUMBER(P24), ABS(((ABS(P23-P24))/P23)*100), ""), "")</f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AFP6\APS\MSTJV\[DPT13_Groundwater Profiling Log_MSTJV.xlsx]Sample 6</v>
      </c>
      <c r="F38" s="4"/>
    </row>
    <row r="39" spans="1:27" ht="12.75" customHeight="1">
      <c r="F39" s="4"/>
      <c r="V39" s="383" t="s">
        <v>24</v>
      </c>
      <c r="W39" s="383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5">
        <f ca="1">MAX(A14:A36)</f>
        <v>23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DPT-13</v>
      </c>
      <c r="R2" s="377"/>
      <c r="S2" s="175"/>
      <c r="X2" s="5" t="s">
        <v>13</v>
      </c>
    </row>
    <row r="3" spans="1:259" s="9" customFormat="1" ht="13" customHeight="1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1">
        <f>'Groundwater Profile Log'!C5</f>
        <v>42563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38.331549000000003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70.039165999999994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AFP6\APS\MSTJV\[DPT13_Groundwater Profiling Log_MSTJV.xlsx]Sample 7</v>
      </c>
      <c r="F38" s="4"/>
    </row>
    <row r="39" spans="1:27" ht="12.75" customHeight="1">
      <c r="F39" s="4"/>
      <c r="V39" s="383" t="s">
        <v>24</v>
      </c>
      <c r="W39" s="383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DPT-13</v>
      </c>
      <c r="R2" s="377"/>
      <c r="S2" s="175"/>
      <c r="X2" s="5" t="s">
        <v>13</v>
      </c>
    </row>
    <row r="3" spans="1:259" s="9" customFormat="1" ht="13" customHeight="1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1">
        <f>'Groundwater Profile Log'!C5</f>
        <v>42563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38.331549000000003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70.039165999999994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AFP6\APS\MSTJV\[DPT13_Groundwater Profiling Log_MSTJV.xlsx]Sample 8</v>
      </c>
      <c r="F38" s="4"/>
    </row>
    <row r="39" spans="1:27" ht="12.75" customHeight="1">
      <c r="F39" s="4"/>
      <c r="V39" s="383" t="s">
        <v>24</v>
      </c>
      <c r="W39" s="383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DPT-13</v>
      </c>
      <c r="R2" s="377"/>
      <c r="S2" s="175"/>
      <c r="X2" s="5" t="s">
        <v>13</v>
      </c>
    </row>
    <row r="3" spans="1:259" s="9" customFormat="1" ht="13" customHeight="1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1">
        <f>'Groundwater Profile Log'!C5</f>
        <v>42563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38.331549000000003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70.039165999999994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AFP6\APS\MSTJV\[DPT13_Groundwater Profiling Log_MSTJV.xlsx]Sample 9</v>
      </c>
      <c r="F38" s="4"/>
    </row>
    <row r="39" spans="1:27" ht="12.75" customHeight="1">
      <c r="F39" s="4"/>
      <c r="V39" s="383" t="s">
        <v>24</v>
      </c>
      <c r="W39" s="383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DPT-13</v>
      </c>
      <c r="R2" s="377"/>
      <c r="S2" s="175"/>
      <c r="X2" s="5" t="s">
        <v>13</v>
      </c>
    </row>
    <row r="3" spans="1:259" s="9" customFormat="1" ht="13" customHeight="1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1">
        <f>'Groundwater Profile Log'!C5</f>
        <v>42563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38.331549000000003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70.039165999999994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AFP6\APS\MSTJV\[DPT13_Groundwater Profiling Log_MSTJV.xlsx]Sample 10</v>
      </c>
      <c r="F38" s="4"/>
    </row>
    <row r="39" spans="1:27" ht="12.75" customHeight="1">
      <c r="F39" s="4"/>
      <c r="V39" s="383" t="s">
        <v>24</v>
      </c>
      <c r="W39" s="383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DPT-13</v>
      </c>
      <c r="R2" s="377"/>
      <c r="S2" s="175"/>
      <c r="X2" s="5" t="s">
        <v>13</v>
      </c>
    </row>
    <row r="3" spans="1:259" s="9" customFormat="1" ht="13" customHeight="1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1">
        <f>'Groundwater Profile Log'!C5</f>
        <v>42563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38.331549000000003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70.039165999999994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AFP6\APS\MSTJV\[DPT13_Groundwater Profiling Log_MSTJV.xlsx]Sample 11</v>
      </c>
      <c r="F38" s="4"/>
    </row>
    <row r="39" spans="1:27" ht="12.75" customHeight="1">
      <c r="F39" s="4"/>
      <c r="V39" s="383" t="s">
        <v>24</v>
      </c>
      <c r="W39" s="383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DPT-13</v>
      </c>
      <c r="R2" s="377"/>
      <c r="S2" s="175"/>
      <c r="X2" s="5" t="s">
        <v>13</v>
      </c>
    </row>
    <row r="3" spans="1:259" s="9" customFormat="1" ht="13" customHeight="1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1">
        <f>'Groundwater Profile Log'!C5</f>
        <v>42563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38.331549000000003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70.039165999999994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AFP6\APS\MSTJV\[DPT13_Groundwater Profiling Log_MSTJV.xlsx]Sample 12</v>
      </c>
      <c r="F38" s="4"/>
    </row>
    <row r="39" spans="1:27" ht="12.75" customHeight="1">
      <c r="F39" s="4"/>
      <c r="V39" s="383" t="s">
        <v>24</v>
      </c>
      <c r="W39" s="383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DPT-13</v>
      </c>
      <c r="R2" s="377"/>
      <c r="S2" s="175"/>
      <c r="X2" s="5" t="s">
        <v>13</v>
      </c>
    </row>
    <row r="3" spans="1:259" s="9" customFormat="1" ht="13" customHeight="1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1">
        <f>'Groundwater Profile Log'!C5</f>
        <v>42563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38.331549000000003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70.039165999999994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AFP6\APS\MSTJV\[DPT13_Groundwater Profiling Log_MSTJV.xlsx]Sample 13</v>
      </c>
      <c r="F38" s="4"/>
    </row>
    <row r="39" spans="1:27" ht="12.75" customHeight="1">
      <c r="F39" s="4"/>
      <c r="V39" s="383" t="s">
        <v>24</v>
      </c>
      <c r="W39" s="383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DPT-13</v>
      </c>
      <c r="R2" s="377"/>
      <c r="S2" s="175"/>
      <c r="X2" s="5" t="s">
        <v>13</v>
      </c>
    </row>
    <row r="3" spans="1:259" s="9" customFormat="1" ht="13" customHeight="1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1">
        <f>'Groundwater Profile Log'!C5</f>
        <v>42563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38.331549000000003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70.039165999999994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AFP6\APS\MSTJV\[DPT13_Groundwater Profiling Log_MSTJV.xlsx]Sample 14</v>
      </c>
      <c r="F38" s="4"/>
    </row>
    <row r="39" spans="1:27" ht="12.75" customHeight="1">
      <c r="F39" s="4"/>
      <c r="V39" s="383" t="s">
        <v>24</v>
      </c>
      <c r="W39" s="383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9"/>
  <sheetViews>
    <sheetView topLeftCell="B1" zoomScale="60" zoomScaleNormal="60" zoomScaleSheetLayoutView="75" workbookViewId="0">
      <selection activeCell="J20" sqref="J20"/>
    </sheetView>
  </sheetViews>
  <sheetFormatPr defaultColWidth="12.1796875" defaultRowHeight="10"/>
  <cols>
    <col min="1" max="1" width="12.1796875" style="4" hidden="1" customWidth="1"/>
    <col min="2" max="2" width="1.7265625" style="4" customWidth="1"/>
    <col min="3" max="3" width="12.1796875" style="4" customWidth="1"/>
    <col min="4" max="4" width="20.7265625" style="4" customWidth="1"/>
    <col min="5" max="5" width="12.1796875" style="4" customWidth="1"/>
    <col min="6" max="6" width="22.1796875" style="4" customWidth="1"/>
    <col min="7" max="8" width="17.26953125" style="4" customWidth="1"/>
    <col min="9" max="9" width="13.1796875" style="4" customWidth="1"/>
    <col min="10" max="10" width="24.81640625" style="4" customWidth="1"/>
    <col min="11" max="11" width="14.26953125" style="4" customWidth="1"/>
    <col min="12" max="12" width="25.453125" style="4" customWidth="1"/>
    <col min="13" max="13" width="1.7265625" style="4" customWidth="1"/>
    <col min="14" max="16384" width="12.1796875" style="4"/>
  </cols>
  <sheetData>
    <row r="1" spans="1:13" ht="10" customHeight="1">
      <c r="B1" s="1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"/>
    </row>
    <row r="2" spans="1:13" ht="10" customHeight="1">
      <c r="B2" s="73"/>
      <c r="C2" s="355" t="s">
        <v>65</v>
      </c>
      <c r="D2" s="356"/>
      <c r="E2" s="356"/>
      <c r="F2" s="356"/>
      <c r="G2" s="356"/>
      <c r="H2" s="356"/>
      <c r="I2" s="356"/>
      <c r="J2" s="356"/>
      <c r="M2" s="14"/>
    </row>
    <row r="3" spans="1:13" ht="18.75" customHeight="1">
      <c r="B3" s="73"/>
      <c r="C3" s="355"/>
      <c r="D3" s="356"/>
      <c r="E3" s="356"/>
      <c r="F3" s="356"/>
      <c r="G3" s="356"/>
      <c r="H3" s="356"/>
      <c r="I3" s="356"/>
      <c r="J3" s="356"/>
      <c r="M3" s="14"/>
    </row>
    <row r="4" spans="1:13" ht="25.15" customHeight="1">
      <c r="B4" s="73"/>
      <c r="C4" s="350" t="s">
        <v>52</v>
      </c>
      <c r="D4" s="351" t="str">
        <f>'Groundwater Profile Log'!C2</f>
        <v>Trinity</v>
      </c>
      <c r="E4" s="108"/>
      <c r="F4" s="357"/>
      <c r="G4" s="357"/>
      <c r="H4" s="146"/>
      <c r="I4" s="358" t="s">
        <v>14</v>
      </c>
      <c r="J4" s="358"/>
      <c r="K4" s="300" t="str">
        <f>Front!M2</f>
        <v>DPT13</v>
      </c>
      <c r="M4" s="14" t="s">
        <v>13</v>
      </c>
    </row>
    <row r="5" spans="1:13" s="9" customFormat="1" ht="13" customHeight="1">
      <c r="B5" s="101"/>
      <c r="C5" s="350"/>
      <c r="D5" s="351"/>
      <c r="E5" s="108"/>
      <c r="F5" s="357"/>
      <c r="G5" s="357"/>
      <c r="H5" s="146"/>
      <c r="I5" s="358"/>
      <c r="J5" s="358"/>
      <c r="K5" s="110"/>
      <c r="M5" s="13"/>
    </row>
    <row r="6" spans="1:13" s="9" customFormat="1" ht="13" customHeight="1">
      <c r="B6" s="101"/>
      <c r="C6" s="111"/>
      <c r="D6" s="104"/>
      <c r="E6" s="104"/>
      <c r="F6" s="357"/>
      <c r="G6" s="357"/>
      <c r="H6" s="146"/>
      <c r="I6" s="110"/>
      <c r="J6" s="104"/>
      <c r="K6" s="297"/>
      <c r="M6" s="13"/>
    </row>
    <row r="7" spans="1:13" ht="22.5" customHeight="1">
      <c r="B7" s="73"/>
      <c r="C7" s="112" t="s">
        <v>18</v>
      </c>
      <c r="D7" s="105">
        <f>'Groundwater Profile Log'!C5</f>
        <v>42563</v>
      </c>
      <c r="E7" s="104"/>
      <c r="F7" s="114" t="s">
        <v>21</v>
      </c>
      <c r="G7" s="107" t="str">
        <f>'Groundwater Profile Log'!G5</f>
        <v>481APS05</v>
      </c>
      <c r="H7" s="146"/>
      <c r="I7" s="145"/>
      <c r="J7" s="139" t="s">
        <v>22</v>
      </c>
      <c r="K7" s="298" t="str">
        <f>Front!L5</f>
        <v>Gas Drive</v>
      </c>
      <c r="M7" s="14"/>
    </row>
    <row r="8" spans="1:13" ht="23.15" customHeight="1">
      <c r="B8" s="73"/>
      <c r="C8" s="112" t="s">
        <v>16</v>
      </c>
      <c r="D8" s="106" t="str">
        <f>'Groundwater Profile Log'!C6</f>
        <v>Marietta, GA</v>
      </c>
      <c r="E8" s="104"/>
      <c r="F8" s="114" t="s">
        <v>27</v>
      </c>
      <c r="G8" s="107" t="str">
        <f>'Groundwater Profile Log'!G6</f>
        <v>ZCRQT7055</v>
      </c>
      <c r="H8" s="146"/>
      <c r="I8" s="145"/>
      <c r="J8" s="139" t="s">
        <v>33</v>
      </c>
      <c r="K8" s="296">
        <f>Front!L6</f>
        <v>38.331549000000003</v>
      </c>
      <c r="M8" s="14"/>
    </row>
    <row r="9" spans="1:13" s="9" customFormat="1" ht="23.15" customHeight="1">
      <c r="B9" s="101"/>
      <c r="C9" s="112" t="s">
        <v>54</v>
      </c>
      <c r="D9" s="106">
        <f>'Groundwater Profile Log'!C7</f>
        <v>206201008</v>
      </c>
      <c r="E9" s="104"/>
      <c r="F9" s="114" t="s">
        <v>20</v>
      </c>
      <c r="G9" s="106" t="str">
        <f>'Groundwater Profile Log'!G7</f>
        <v>Cascade</v>
      </c>
      <c r="H9" s="146"/>
      <c r="I9" s="145"/>
      <c r="J9" s="139" t="s">
        <v>32</v>
      </c>
      <c r="K9" s="296">
        <f>Front!L7</f>
        <v>70.039165999999994</v>
      </c>
      <c r="M9" s="13"/>
    </row>
    <row r="10" spans="1:13" s="9" customFormat="1" ht="23.15" customHeight="1">
      <c r="B10" s="101"/>
      <c r="C10" s="112" t="s">
        <v>19</v>
      </c>
      <c r="D10" s="106" t="str">
        <f>'Groundwater Profile Log'!C8</f>
        <v>DB</v>
      </c>
      <c r="E10" s="104"/>
      <c r="F10" s="114" t="s">
        <v>34</v>
      </c>
      <c r="G10" s="117">
        <f>'Groundwater Profile Log'!G8</f>
        <v>-38</v>
      </c>
      <c r="H10" s="147"/>
      <c r="I10" s="145"/>
      <c r="J10" s="139" t="s">
        <v>23</v>
      </c>
      <c r="K10" s="298" t="str">
        <f>Front!L8</f>
        <v>55-60</v>
      </c>
      <c r="M10" s="13"/>
    </row>
    <row r="11" spans="1:13" ht="16.899999999999999" customHeight="1">
      <c r="B11" s="73"/>
      <c r="C11" s="243"/>
      <c r="D11" s="244"/>
      <c r="E11" s="244"/>
      <c r="F11" s="244"/>
      <c r="G11" s="244"/>
      <c r="H11" s="244"/>
      <c r="I11" s="244"/>
      <c r="J11" s="244"/>
      <c r="M11" s="14"/>
    </row>
    <row r="12" spans="1:13" ht="9" customHeight="1">
      <c r="B12" s="73"/>
      <c r="C12" s="352"/>
      <c r="D12" s="352"/>
      <c r="E12" s="352"/>
      <c r="F12" s="352"/>
      <c r="G12" s="352"/>
      <c r="H12" s="352"/>
      <c r="I12" s="352"/>
      <c r="J12" s="352"/>
      <c r="K12" s="352"/>
      <c r="L12" s="352"/>
      <c r="M12" s="14"/>
    </row>
    <row r="13" spans="1:13" s="7" customFormat="1" ht="34.15" customHeight="1">
      <c r="B13" s="28"/>
      <c r="C13" s="29" t="s">
        <v>31</v>
      </c>
      <c r="D13" s="30" t="s">
        <v>40</v>
      </c>
      <c r="E13" s="30" t="s">
        <v>74</v>
      </c>
      <c r="F13" s="32" t="s">
        <v>45</v>
      </c>
      <c r="G13" s="301" t="s">
        <v>63</v>
      </c>
      <c r="H13" s="299" t="s">
        <v>67</v>
      </c>
      <c r="I13" s="164" t="s">
        <v>30</v>
      </c>
      <c r="J13" s="304" t="s">
        <v>39</v>
      </c>
      <c r="K13" s="302" t="s">
        <v>74</v>
      </c>
      <c r="L13" s="359" t="s">
        <v>73</v>
      </c>
      <c r="M13" s="31"/>
    </row>
    <row r="14" spans="1:13" ht="13" customHeight="1">
      <c r="B14" s="5"/>
      <c r="C14" s="246" t="s">
        <v>28</v>
      </c>
      <c r="D14" s="159"/>
      <c r="E14" s="159"/>
      <c r="F14" s="246"/>
      <c r="G14" s="247"/>
      <c r="H14" s="159"/>
      <c r="I14" s="38"/>
      <c r="J14" s="164"/>
      <c r="K14" s="245"/>
      <c r="L14" s="360"/>
      <c r="M14" s="31"/>
    </row>
    <row r="15" spans="1:13" s="24" customFormat="1" ht="9.65" customHeight="1">
      <c r="B15" s="17"/>
      <c r="C15" s="353"/>
      <c r="D15" s="353"/>
      <c r="E15" s="353"/>
      <c r="F15" s="353"/>
      <c r="G15" s="353"/>
      <c r="H15" s="353"/>
      <c r="I15" s="353"/>
      <c r="J15" s="353"/>
      <c r="K15" s="353"/>
      <c r="L15" s="353"/>
      <c r="M15" s="23"/>
    </row>
    <row r="16" spans="1:13" s="10" customFormat="1" ht="40" customHeight="1">
      <c r="A16" s="10" t="e">
        <f ca="1">IF(#REF!&lt;&gt;"",CELL("ROW",#REF!),"")</f>
        <v>#REF!</v>
      </c>
      <c r="B16" s="73"/>
      <c r="C16" s="173">
        <v>-42.6</v>
      </c>
      <c r="D16" s="173" t="s">
        <v>83</v>
      </c>
      <c r="E16" s="303">
        <f>IF(ISNUMBER(C16), LOOKUP(D16,{"IK Decreased When Hammer Stopped","IK Increased When Hammer Stopped","No Change When Hammer Stopped"},{1,2,3}), "")</f>
        <v>3</v>
      </c>
      <c r="F16" s="173">
        <v>80.026600000000002</v>
      </c>
      <c r="G16" s="174">
        <v>80</v>
      </c>
      <c r="H16" s="174">
        <v>1.2249000000000001</v>
      </c>
      <c r="I16" s="173" t="s">
        <v>84</v>
      </c>
      <c r="J16" s="174" t="s">
        <v>85</v>
      </c>
      <c r="K16" s="303">
        <f>IF(ISNUMBER(C16),LOOKUP(J16,{"Broken Down Hole equipment","NA","Reached Target Depth","ROP Dropped Below Threshold","Sudden Hard Refusal"},{7,11,8,9,10}),"")</f>
        <v>11</v>
      </c>
      <c r="L16" s="284"/>
      <c r="M16" s="14"/>
    </row>
    <row r="17" spans="1:13" s="10" customFormat="1" ht="40" customHeight="1">
      <c r="A17" s="10" t="e">
        <f ca="1">IF(#REF!&lt;&gt;"",CELL("ROW",#REF!),"")</f>
        <v>#REF!</v>
      </c>
      <c r="B17" s="73"/>
      <c r="C17" s="173">
        <v>-47.4</v>
      </c>
      <c r="D17" s="173" t="s">
        <v>86</v>
      </c>
      <c r="E17" s="303">
        <f>IF(ISNUMBER(C17), LOOKUP(D17,{"IK Decreased When Hammer Stopped","IK Increased When Hammer Stopped","No Change When Hammer Stopped"},{1,2,3}), "")</f>
        <v>1</v>
      </c>
      <c r="F17" s="308">
        <v>84.701300000000003</v>
      </c>
      <c r="G17" s="174">
        <v>80</v>
      </c>
      <c r="H17" s="174">
        <v>1.3124</v>
      </c>
      <c r="I17" s="173" t="s">
        <v>87</v>
      </c>
      <c r="J17" s="174" t="s">
        <v>85</v>
      </c>
      <c r="K17" s="303">
        <f>IF(ISNUMBER(C17),LOOKUP(J17,{"Broken Down Hole equipment","NA","Reached Target Depth","ROP Dropped Below Threshold","Sudden Hard Refusal"},{7,11,8,9,10}),"")</f>
        <v>11</v>
      </c>
      <c r="L17" s="284"/>
      <c r="M17" s="14"/>
    </row>
    <row r="18" spans="1:13" s="10" customFormat="1" ht="40" customHeight="1">
      <c r="A18" s="10" t="e">
        <f ca="1">IF(#REF!&lt;&gt;"",CELL("ROW",#REF!),"")</f>
        <v>#REF!</v>
      </c>
      <c r="B18" s="73"/>
      <c r="C18" s="173">
        <v>-48</v>
      </c>
      <c r="D18" s="173" t="s">
        <v>83</v>
      </c>
      <c r="E18" s="303">
        <f>IF(ISNUMBER(C18), LOOKUP(D18,{"IK Decreased When Hammer Stopped","IK Increased When Hammer Stopped","No Change When Hammer Stopped"},{1,2,3}), "")</f>
        <v>3</v>
      </c>
      <c r="F18" s="308">
        <v>138.76169999999999</v>
      </c>
      <c r="G18" s="174">
        <v>80</v>
      </c>
      <c r="H18" s="174">
        <v>2.5655999999999999</v>
      </c>
      <c r="I18" s="173" t="s">
        <v>88</v>
      </c>
      <c r="J18" s="174" t="s">
        <v>85</v>
      </c>
      <c r="K18" s="303">
        <f>IF(ISNUMBER(C18),LOOKUP(J18,{"Broken Down Hole equipment","NA","Reached Target Depth","ROP Dropped Below Threshold","Sudden Hard Refusal"},{7,11,8,9,10}),"")</f>
        <v>11</v>
      </c>
      <c r="L18" s="284"/>
      <c r="M18" s="14"/>
    </row>
    <row r="19" spans="1:13" s="10" customFormat="1" ht="40" customHeight="1">
      <c r="A19" s="10" t="e">
        <f ca="1">IF(#REF!&lt;&gt;"",CELL("ROW",#REF!),"")</f>
        <v>#REF!</v>
      </c>
      <c r="B19" s="73"/>
      <c r="C19" s="173">
        <v>-52.349299999999999</v>
      </c>
      <c r="D19" s="173" t="s">
        <v>83</v>
      </c>
      <c r="E19" s="303">
        <f>IF(ISNUMBER(C19), LOOKUP(D19,{"IK Decreased When Hammer Stopped","IK Increased When Hammer Stopped","No Change When Hammer Stopped"},{1,2,3}), "")</f>
        <v>3</v>
      </c>
      <c r="F19" s="308">
        <v>113.3167</v>
      </c>
      <c r="G19" s="174">
        <v>100</v>
      </c>
      <c r="H19" s="174">
        <v>2.0577999999999999</v>
      </c>
      <c r="I19" s="173" t="s">
        <v>89</v>
      </c>
      <c r="J19" s="174" t="s">
        <v>85</v>
      </c>
      <c r="K19" s="303">
        <f>IF(ISNUMBER(C19),LOOKUP(J19,{"Broken Down Hole equipment","NA","Reached Target Depth","ROP Dropped Below Threshold","Sudden Hard Refusal"},{7,11,8,9,10}),"")</f>
        <v>11</v>
      </c>
      <c r="L19" s="284"/>
      <c r="M19" s="14"/>
    </row>
    <row r="20" spans="1:13" s="10" customFormat="1" ht="40" customHeight="1">
      <c r="A20" s="10" t="e">
        <f ca="1">IF(#REF!&lt;&gt;"",CELL("ROW",#REF!),"")</f>
        <v>#REF!</v>
      </c>
      <c r="B20" s="73"/>
      <c r="C20" s="173">
        <v>-53</v>
      </c>
      <c r="D20" s="173" t="s">
        <v>83</v>
      </c>
      <c r="E20" s="303">
        <f>IF(ISNUMBER(C20), LOOKUP(D20,{"IK Decreased When Hammer Stopped","IK Increased When Hammer Stopped","No Change When Hammer Stopped"},{1,2,3}), "")</f>
        <v>3</v>
      </c>
      <c r="F20" s="308">
        <v>114.01739999999999</v>
      </c>
      <c r="G20" s="174">
        <v>100</v>
      </c>
      <c r="H20" s="174">
        <v>2.077</v>
      </c>
      <c r="I20" s="173" t="s">
        <v>90</v>
      </c>
      <c r="J20" s="174" t="s">
        <v>85</v>
      </c>
      <c r="K20" s="303">
        <f>IF(ISNUMBER(C20),LOOKUP(J20,{"Broken Down Hole equipment","NA","Reached Target Depth","ROP Dropped Below Threshold","Sudden Hard Refusal"},{7,11,8,9,10}),"")</f>
        <v>11</v>
      </c>
      <c r="L20" s="284"/>
      <c r="M20" s="14"/>
    </row>
    <row r="21" spans="1:13" s="10" customFormat="1" ht="40" customHeight="1">
      <c r="A21" s="10" t="e">
        <f ca="1">IF(#REF!&lt;&gt;"",CELL("ROW",#REF!),"")</f>
        <v>#REF!</v>
      </c>
      <c r="B21" s="73"/>
      <c r="C21" s="173">
        <v>-57.4</v>
      </c>
      <c r="D21" s="173" t="s">
        <v>83</v>
      </c>
      <c r="E21" s="303">
        <f>IF(ISNUMBER(C21), LOOKUP(D21,{"IK Decreased When Hammer Stopped","IK Increased When Hammer Stopped","No Change When Hammer Stopped"},{1,2,3}), "")</f>
        <v>3</v>
      </c>
      <c r="F21" s="308">
        <v>87.312700000000007</v>
      </c>
      <c r="G21" s="174">
        <v>100</v>
      </c>
      <c r="H21" s="174">
        <v>1.4300999999999999</v>
      </c>
      <c r="I21" s="173" t="s">
        <v>91</v>
      </c>
      <c r="J21" s="174" t="s">
        <v>85</v>
      </c>
      <c r="K21" s="303">
        <f>IF(ISNUMBER(C21),LOOKUP(J21,{"Broken Down Hole equipment","NA","Reached Target Depth","ROP Dropped Below Threshold","Sudden Hard Refusal"},{7,11,8,9,10}),"")</f>
        <v>11</v>
      </c>
      <c r="L21" s="284"/>
      <c r="M21" s="14"/>
    </row>
    <row r="22" spans="1:13" s="10" customFormat="1" ht="40" customHeight="1">
      <c r="A22" s="10" t="e">
        <f ca="1">IF(#REF!&lt;&gt;"",CELL("ROW",#REF!),"")</f>
        <v>#REF!</v>
      </c>
      <c r="B22" s="73"/>
      <c r="C22" s="173">
        <v>-60</v>
      </c>
      <c r="D22" s="173" t="s">
        <v>83</v>
      </c>
      <c r="E22" s="303">
        <f>IF(ISNUMBER(C22), LOOKUP(D22,{"IK Decreased When Hammer Stopped","IK Increased When Hammer Stopped","No Change When Hammer Stopped"},{1,2,3}), "")</f>
        <v>3</v>
      </c>
      <c r="F22" s="308">
        <v>98.160200000000003</v>
      </c>
      <c r="G22" s="174">
        <v>100</v>
      </c>
      <c r="H22" s="174">
        <v>1.6739999999999999</v>
      </c>
      <c r="I22" s="173" t="s">
        <v>92</v>
      </c>
      <c r="J22" s="174" t="s">
        <v>85</v>
      </c>
      <c r="K22" s="303">
        <f>IF(ISNUMBER(C22),LOOKUP(J22,{"Broken Down Hole equipment","NA","Reached Target Depth","ROP Dropped Below Threshold","Sudden Hard Refusal"},{7,11,8,9,10}),"")</f>
        <v>11</v>
      </c>
      <c r="L22" s="284"/>
      <c r="M22" s="14"/>
    </row>
    <row r="23" spans="1:13" s="10" customFormat="1" ht="40" customHeight="1">
      <c r="A23" s="10" t="e">
        <f ca="1">IF(#REF!&lt;&gt;"",CELL("ROW",#REF!),"")</f>
        <v>#REF!</v>
      </c>
      <c r="B23" s="73"/>
      <c r="C23" s="173">
        <v>-62.7</v>
      </c>
      <c r="D23" s="173" t="s">
        <v>83</v>
      </c>
      <c r="E23" s="303">
        <f>IF(ISNUMBER(C23), LOOKUP(D23,{"IK Decreased When Hammer Stopped","IK Increased When Hammer Stopped","No Change When Hammer Stopped"},{1,2,3}), "")</f>
        <v>3</v>
      </c>
      <c r="F23" s="308">
        <v>120.57850000000001</v>
      </c>
      <c r="G23" s="174">
        <v>100</v>
      </c>
      <c r="H23" s="174">
        <v>2.2479</v>
      </c>
      <c r="I23" s="173" t="s">
        <v>93</v>
      </c>
      <c r="J23" s="174" t="s">
        <v>85</v>
      </c>
      <c r="K23" s="303">
        <f>IF(ISNUMBER(C23),LOOKUP(J23,{"Broken Down Hole equipment","NA","Reached Target Depth","ROP Dropped Below Threshold","Sudden Hard Refusal"},{7,11,8,9,10}),"")</f>
        <v>11</v>
      </c>
      <c r="L23" s="284"/>
      <c r="M23" s="14"/>
    </row>
    <row r="24" spans="1:13" s="10" customFormat="1" ht="40" customHeight="1">
      <c r="A24" s="10" t="e">
        <f ca="1">IF(#REF!&lt;&gt;"",CELL("ROW",#REF!),"")</f>
        <v>#REF!</v>
      </c>
      <c r="B24" s="73"/>
      <c r="C24" s="173">
        <v>-65</v>
      </c>
      <c r="D24" s="173" t="s">
        <v>83</v>
      </c>
      <c r="E24" s="303">
        <f>IF(ISNUMBER(C24), LOOKUP(D24,{"IK Decreased When Hammer Stopped","IK Increased When Hammer Stopped","No Change When Hammer Stopped"},{1,2,3}), "")</f>
        <v>3</v>
      </c>
      <c r="F24" s="308">
        <v>133.67750000000001</v>
      </c>
      <c r="G24" s="174">
        <v>100</v>
      </c>
      <c r="H24" s="174">
        <v>2.6591</v>
      </c>
      <c r="I24" s="173" t="s">
        <v>94</v>
      </c>
      <c r="J24" s="174" t="s">
        <v>85</v>
      </c>
      <c r="K24" s="303">
        <f>IF(ISNUMBER(C24),LOOKUP(J24,{"Broken Down Hole equipment","NA","Reached Target Depth","ROP Dropped Below Threshold","Sudden Hard Refusal"},{7,11,8,9,10}),"")</f>
        <v>11</v>
      </c>
      <c r="L24" s="284"/>
      <c r="M24" s="14"/>
    </row>
    <row r="25" spans="1:13" s="10" customFormat="1" ht="40" customHeight="1">
      <c r="A25" s="10" t="e">
        <f ca="1">IF(#REF!&lt;&gt;"",CELL("ROW",#REF!),"")</f>
        <v>#REF!</v>
      </c>
      <c r="B25" s="73"/>
      <c r="C25" s="173">
        <v>-66.239900000000006</v>
      </c>
      <c r="D25" s="173" t="s">
        <v>83</v>
      </c>
      <c r="E25" s="303">
        <f>IF(ISNUMBER(C25), LOOKUP(D25,{"IK Decreased When Hammer Stopped","IK Increased When Hammer Stopped","No Change When Hammer Stopped"},{1,2,3}), "")</f>
        <v>3</v>
      </c>
      <c r="F25" s="308">
        <v>115.919</v>
      </c>
      <c r="G25" s="174">
        <v>100</v>
      </c>
      <c r="H25" s="174">
        <v>2.1154000000000002</v>
      </c>
      <c r="I25" s="173" t="s">
        <v>95</v>
      </c>
      <c r="J25" s="174" t="s">
        <v>85</v>
      </c>
      <c r="K25" s="303">
        <f>IF(ISNUMBER(C25),LOOKUP(J25,{"Broken Down Hole equipment","NA","Reached Target Depth","ROP Dropped Below Threshold","Sudden Hard Refusal"},{7,11,8,9,10}),"")</f>
        <v>11</v>
      </c>
      <c r="L25" s="284"/>
      <c r="M25" s="14"/>
    </row>
    <row r="26" spans="1:13" s="10" customFormat="1" ht="40" customHeight="1">
      <c r="A26" s="10" t="e">
        <f ca="1">IF(#REF!&lt;&gt;"",CELL("ROW",#REF!),"")</f>
        <v>#REF!</v>
      </c>
      <c r="B26" s="73"/>
      <c r="C26" s="173">
        <v>-67.8</v>
      </c>
      <c r="D26" s="173" t="s">
        <v>83</v>
      </c>
      <c r="E26" s="303">
        <f>IF(ISNUMBER(C26), LOOKUP(D26,{"IK Decreased When Hammer Stopped","IK Increased When Hammer Stopped","No Change When Hammer Stopped"},{1,2,3}), "")</f>
        <v>3</v>
      </c>
      <c r="F26" s="308">
        <v>68.938599999999994</v>
      </c>
      <c r="G26" s="174">
        <v>100</v>
      </c>
      <c r="H26" s="174">
        <v>1.0566</v>
      </c>
      <c r="I26" s="173" t="s">
        <v>96</v>
      </c>
      <c r="J26" s="174" t="s">
        <v>85</v>
      </c>
      <c r="K26" s="303">
        <f>IF(ISNUMBER(C26),LOOKUP(J26,{"Broken Down Hole equipment","NA","Reached Target Depth","ROP Dropped Below Threshold","Sudden Hard Refusal"},{7,11,8,9,10}),"")</f>
        <v>11</v>
      </c>
      <c r="L26" s="284"/>
      <c r="M26" s="14"/>
    </row>
    <row r="27" spans="1:13" s="10" customFormat="1" ht="40" customHeight="1">
      <c r="A27" s="10" t="e">
        <f ca="1">IF(#REF!&lt;&gt;"",CELL("ROW",#REF!),"")</f>
        <v>#REF!</v>
      </c>
      <c r="B27" s="73"/>
      <c r="C27" s="173">
        <v>-72</v>
      </c>
      <c r="D27" s="173" t="s">
        <v>83</v>
      </c>
      <c r="E27" s="303">
        <f>IF(ISNUMBER(C27), LOOKUP(D27,{"IK Decreased When Hammer Stopped","IK Increased When Hammer Stopped","No Change When Hammer Stopped"},{1,2,3}), "")</f>
        <v>3</v>
      </c>
      <c r="F27" s="308">
        <v>110.8613</v>
      </c>
      <c r="G27" s="174">
        <v>100</v>
      </c>
      <c r="H27" s="174">
        <v>1.9786999999999999</v>
      </c>
      <c r="I27" s="173" t="s">
        <v>97</v>
      </c>
      <c r="J27" s="174" t="s">
        <v>85</v>
      </c>
      <c r="K27" s="303">
        <f>IF(ISNUMBER(C27),LOOKUP(J27,{"Broken Down Hole equipment","NA","Reached Target Depth","ROP Dropped Below Threshold","Sudden Hard Refusal"},{7,11,8,9,10}),"")</f>
        <v>11</v>
      </c>
      <c r="L27" s="284"/>
      <c r="M27" s="14"/>
    </row>
    <row r="28" spans="1:13" s="10" customFormat="1" ht="40" customHeight="1">
      <c r="A28" s="10" t="e">
        <f ca="1">IF(#REF!&lt;&gt;"",CELL("ROW",#REF!),"")</f>
        <v>#REF!</v>
      </c>
      <c r="B28" s="73"/>
      <c r="C28" s="173">
        <v>-72.8</v>
      </c>
      <c r="D28" s="173" t="s">
        <v>83</v>
      </c>
      <c r="E28" s="303">
        <f>IF(ISNUMBER(C28), LOOKUP(D28,{"IK Decreased When Hammer Stopped","IK Increased When Hammer Stopped","No Change When Hammer Stopped"},{1,2,3}), "")</f>
        <v>3</v>
      </c>
      <c r="F28" s="308">
        <v>103.0945</v>
      </c>
      <c r="G28" s="174">
        <v>120</v>
      </c>
      <c r="H28" s="174">
        <v>1.9047000000000001</v>
      </c>
      <c r="I28" s="173" t="s">
        <v>98</v>
      </c>
      <c r="J28" s="174" t="s">
        <v>85</v>
      </c>
      <c r="K28" s="303">
        <f>IF(ISNUMBER(C28),LOOKUP(J28,{"Broken Down Hole equipment","NA","Reached Target Depth","ROP Dropped Below Threshold","Sudden Hard Refusal"},{7,11,8,9,10}),"")</f>
        <v>11</v>
      </c>
      <c r="L28" s="284"/>
      <c r="M28" s="14"/>
    </row>
    <row r="29" spans="1:13" s="10" customFormat="1" ht="40" customHeight="1">
      <c r="A29" s="10" t="e">
        <f ca="1">IF(#REF!&lt;&gt;"",CELL("ROW",#REF!),"")</f>
        <v>#REF!</v>
      </c>
      <c r="B29" s="73"/>
      <c r="C29" s="173">
        <v>-77.7</v>
      </c>
      <c r="D29" s="173" t="s">
        <v>86</v>
      </c>
      <c r="E29" s="303">
        <f>IF(ISNUMBER(C29), LOOKUP(D29,{"IK Decreased When Hammer Stopped","IK Increased When Hammer Stopped","No Change When Hammer Stopped"},{1,2,3}), "")</f>
        <v>1</v>
      </c>
      <c r="F29" s="308">
        <v>46.876899999999999</v>
      </c>
      <c r="G29" s="174">
        <v>120</v>
      </c>
      <c r="H29" s="174">
        <v>0.68979999999999997</v>
      </c>
      <c r="I29" s="173" t="s">
        <v>99</v>
      </c>
      <c r="J29" s="174" t="s">
        <v>85</v>
      </c>
      <c r="K29" s="303">
        <f>IF(ISNUMBER(C29),LOOKUP(J29,{"Broken Down Hole equipment","NA","Reached Target Depth","ROP Dropped Below Threshold","Sudden Hard Refusal"},{7,11,8,9,10}),"")</f>
        <v>11</v>
      </c>
      <c r="L29" s="284"/>
      <c r="M29" s="14"/>
    </row>
    <row r="30" spans="1:13" s="10" customFormat="1" ht="40" customHeight="1">
      <c r="A30" s="10" t="e">
        <f ca="1">IF(#REF!&lt;&gt;"",CELL("ROW",#REF!),"")</f>
        <v>#REF!</v>
      </c>
      <c r="B30" s="73"/>
      <c r="C30" s="173">
        <v>-80.957800000000006</v>
      </c>
      <c r="D30" s="173" t="s">
        <v>83</v>
      </c>
      <c r="E30" s="303">
        <f>IF(ISNUMBER(C30), LOOKUP(D30,{"IK Decreased When Hammer Stopped","IK Increased When Hammer Stopped","No Change When Hammer Stopped"},{1,2,3}), "")</f>
        <v>3</v>
      </c>
      <c r="F30" s="308">
        <v>54.850499999999997</v>
      </c>
      <c r="G30" s="174">
        <v>120</v>
      </c>
      <c r="H30" s="174">
        <v>0.82830000000000004</v>
      </c>
      <c r="I30" s="173" t="s">
        <v>100</v>
      </c>
      <c r="J30" s="174" t="s">
        <v>85</v>
      </c>
      <c r="K30" s="303">
        <f>IF(ISNUMBER(C30),LOOKUP(J30,{"Broken Down Hole equipment","NA","Reached Target Depth","ROP Dropped Below Threshold","Sudden Hard Refusal"},{7,11,8,9,10}),"")</f>
        <v>11</v>
      </c>
      <c r="L30" s="284"/>
      <c r="M30" s="14"/>
    </row>
    <row r="31" spans="1:13" s="10" customFormat="1" ht="40" customHeight="1">
      <c r="A31" s="10" t="e">
        <f ca="1">IF(#REF!&lt;&gt;"",CELL("ROW",#REF!),"")</f>
        <v>#REF!</v>
      </c>
      <c r="B31" s="73"/>
      <c r="C31" s="173">
        <v>-81.2</v>
      </c>
      <c r="D31" s="173" t="s">
        <v>83</v>
      </c>
      <c r="E31" s="303">
        <f>IF(ISNUMBER(C31), LOOKUP(D31,{"IK Decreased When Hammer Stopped","IK Increased When Hammer Stopped","No Change When Hammer Stopped"},{1,2,3}), "")</f>
        <v>3</v>
      </c>
      <c r="F31" s="308">
        <v>153.6935</v>
      </c>
      <c r="G31" s="174">
        <v>120</v>
      </c>
      <c r="H31" s="174">
        <v>3.9986999999999999</v>
      </c>
      <c r="I31" s="173" t="s">
        <v>101</v>
      </c>
      <c r="J31" s="174" t="s">
        <v>102</v>
      </c>
      <c r="K31" s="303">
        <f>IF(ISNUMBER(C31),LOOKUP(J31,{"Broken Down Hole equipment","NA","Reached Target Depth","ROP Dropped Below Threshold","Sudden Hard Refusal"},{7,11,8,9,10}),"")</f>
        <v>9</v>
      </c>
      <c r="L31" s="284"/>
      <c r="M31" s="14"/>
    </row>
    <row r="32" spans="1:13" s="10" customFormat="1" ht="40" customHeight="1">
      <c r="A32" s="10" t="e">
        <f ca="1">IF(#REF!&lt;&gt;"",CELL("ROW",#REF!),"")</f>
        <v>#REF!</v>
      </c>
      <c r="B32" s="73"/>
      <c r="C32" s="173"/>
      <c r="D32" s="248"/>
      <c r="E32" s="303" t="str">
        <f>IF(ISNUMBER(C32), LOOKUP(D32,{"IK Decreased When Hammer Stopped","IK Increased When Hammer Stopped","No Change When Hammer Stopped"},{1,2,3}), "")</f>
        <v/>
      </c>
      <c r="F32" s="282"/>
      <c r="G32" s="174"/>
      <c r="H32" s="283"/>
      <c r="I32" s="281"/>
      <c r="J32" s="253"/>
      <c r="K32" s="303" t="str">
        <f>IF(ISNUMBER(C32),LOOKUP(J32,{"Broken Down Hole equipment","NA","Reached Target Depth","ROP Dropped Below Threshold","Sudden Hard Refusal"},{7,11,8,9,10}),"")</f>
        <v/>
      </c>
      <c r="L32" s="284"/>
      <c r="M32" s="14"/>
    </row>
    <row r="33" spans="1:13" s="10" customFormat="1" ht="40" customHeight="1">
      <c r="A33" s="10" t="e">
        <f ca="1">IF(#REF!&lt;&gt;"",CELL("ROW",#REF!),"")</f>
        <v>#REF!</v>
      </c>
      <c r="B33" s="73"/>
      <c r="C33" s="173"/>
      <c r="D33" s="173"/>
      <c r="E33" s="303" t="str">
        <f>IF(ISNUMBER(C33), LOOKUP(D33,{"IK Decreased When Hammer Stopped","IK Increased When Hammer Stopped","No Change When Hammer Stopped"},{1,2,3}), "")</f>
        <v/>
      </c>
      <c r="F33" s="282"/>
      <c r="G33" s="174"/>
      <c r="H33" s="283"/>
      <c r="I33" s="281"/>
      <c r="J33" s="253"/>
      <c r="K33" s="303" t="str">
        <f>IF(ISNUMBER(C33),LOOKUP(J33,{"Broken Down Hole equipment","NA","Reached Target Depth","ROP Dropped Below Threshold","Sudden Hard Refusal"},{7,11,8,9,10}),"")</f>
        <v/>
      </c>
      <c r="L33" s="284"/>
      <c r="M33" s="14"/>
    </row>
    <row r="34" spans="1:13" s="10" customFormat="1" ht="40" customHeight="1">
      <c r="A34" s="10" t="e">
        <f ca="1">IF(#REF!&lt;&gt;"",CELL("ROW",#REF!),"")</f>
        <v>#REF!</v>
      </c>
      <c r="B34" s="73"/>
      <c r="C34" s="173"/>
      <c r="D34" s="248"/>
      <c r="E34" s="303" t="str">
        <f>IF(ISNUMBER(C34), LOOKUP(D34,{"IK Decreased When Hammer Stopped","IK Increased When Hammer Stopped","No Change When Hammer Stopped"},{1,2,3}), "")</f>
        <v/>
      </c>
      <c r="F34" s="282"/>
      <c r="G34" s="174"/>
      <c r="H34" s="283"/>
      <c r="I34" s="281"/>
      <c r="J34" s="253"/>
      <c r="K34" s="303" t="str">
        <f>IF(ISNUMBER(C34),LOOKUP(J34,{"Broken Down Hole equipment","NA","Reached Target Depth","ROP Dropped Below Threshold","Sudden Hard Refusal"},{7,11,8,9,10}),"")</f>
        <v/>
      </c>
      <c r="L34" s="284"/>
      <c r="M34" s="14"/>
    </row>
    <row r="35" spans="1:13" s="10" customFormat="1" ht="40" customHeight="1">
      <c r="A35" s="10" t="e">
        <f ca="1">IF(#REF!&lt;&gt;"",CELL("ROW",#REF!),"")</f>
        <v>#REF!</v>
      </c>
      <c r="B35" s="73"/>
      <c r="C35" s="173"/>
      <c r="D35" s="173"/>
      <c r="E35" s="303" t="str">
        <f>IF(ISNUMBER(C35), LOOKUP(D35,{"IK Decreased When Hammer Stopped","IK Increased When Hammer Stopped","No Change When Hammer Stopped"},{1,2,3}), "")</f>
        <v/>
      </c>
      <c r="F35" s="282"/>
      <c r="G35" s="174"/>
      <c r="H35" s="283"/>
      <c r="I35" s="281"/>
      <c r="J35" s="253"/>
      <c r="K35" s="303" t="str">
        <f>IF(ISNUMBER(C35),LOOKUP(J35,{"Broken Down Hole equipment","NA","Reached Target Depth","ROP Dropped Below Threshold","Sudden Hard Refusal"},{7,11,8,9,10}),"")</f>
        <v/>
      </c>
      <c r="L35" s="285"/>
      <c r="M35" s="14"/>
    </row>
    <row r="36" spans="1:13" s="10" customFormat="1" ht="40" customHeight="1">
      <c r="A36" s="10" t="e">
        <f ca="1">IF(#REF!&lt;&gt;"",CELL("ROW",#REF!),"")</f>
        <v>#REF!</v>
      </c>
      <c r="B36" s="73"/>
      <c r="C36" s="141"/>
      <c r="D36" s="141"/>
      <c r="E36" s="303" t="str">
        <f>IF(ISNUMBER(C36), LOOKUP(D36,{"IK Decreased When Hammer Stopped","IK Increased When Hammer Stopped","No Change When Hammer Stopped"},{1,2,3}), "")</f>
        <v/>
      </c>
      <c r="F36" s="142"/>
      <c r="G36" s="138"/>
      <c r="H36" s="138"/>
      <c r="I36" s="138"/>
      <c r="J36" s="254"/>
      <c r="K36" s="303" t="str">
        <f>IF(ISNUMBER(C36),LOOKUP(J36,{"Broken Down Hole equipment","NA","Reached Target Depth","ROP Dropped Below Threshold","Sudden Hard Refusal"},{7,11,8,9,10}),"")</f>
        <v/>
      </c>
      <c r="L36" s="256"/>
      <c r="M36" s="14"/>
    </row>
    <row r="37" spans="1:13" s="10" customFormat="1" ht="40" customHeight="1">
      <c r="A37" s="10" t="e">
        <f ca="1">IF(#REF!&lt;&gt;"",CELL("ROW",#REF!),"")</f>
        <v>#REF!</v>
      </c>
      <c r="B37" s="73"/>
      <c r="C37" s="141"/>
      <c r="D37" s="141"/>
      <c r="E37" s="303" t="str">
        <f>IF(ISNUMBER(C37), LOOKUP(D37,{"IK Decreased When Hammer Stopped","IK Increased When Hammer Stopped","No Change When Hammer Stopped"},{1,2,3}), "")</f>
        <v/>
      </c>
      <c r="F37" s="142"/>
      <c r="G37" s="138"/>
      <c r="H37" s="138"/>
      <c r="I37" s="138"/>
      <c r="J37" s="254"/>
      <c r="K37" s="303" t="str">
        <f>IF(ISNUMBER(C37),LOOKUP(J37,{"Broken Down Hole equipment","NA","Reached Target Depth","ROP Dropped Below Threshold","Sudden Hard Refusal"},{7,11,8,9,10}),"")</f>
        <v/>
      </c>
      <c r="L37" s="256"/>
      <c r="M37" s="14"/>
    </row>
    <row r="38" spans="1:13" s="10" customFormat="1" ht="40" customHeight="1">
      <c r="A38" s="10" t="e">
        <f ca="1">IF(#REF!&lt;&gt;"",CELL("ROW",#REF!),"")</f>
        <v>#REF!</v>
      </c>
      <c r="B38" s="73"/>
      <c r="C38" s="141"/>
      <c r="D38" s="141"/>
      <c r="E38" s="303" t="str">
        <f>IF(ISNUMBER(C38), LOOKUP(D38,{"IK Decreased When Hammer Stopped","IK Increased When Hammer Stopped","No Change When Hammer Stopped"},{1,2,3}), "")</f>
        <v/>
      </c>
      <c r="F38" s="142"/>
      <c r="G38" s="138"/>
      <c r="H38" s="138"/>
      <c r="I38" s="138"/>
      <c r="J38" s="254"/>
      <c r="K38" s="303" t="str">
        <f>IF(ISNUMBER(C38),LOOKUP(J38,{"Broken Down Hole equipment","NA","Reached Target Depth","ROP Dropped Below Threshold","Sudden Hard Refusal"},{7,11,8,9,10}),"")</f>
        <v/>
      </c>
      <c r="L38" s="256"/>
      <c r="M38" s="14"/>
    </row>
    <row r="39" spans="1:13" s="10" customFormat="1" ht="40" customHeight="1">
      <c r="A39" s="10" t="e">
        <f ca="1">IF(#REF!&lt;&gt;"",CELL("ROW",#REF!),"")</f>
        <v>#REF!</v>
      </c>
      <c r="B39" s="73"/>
      <c r="C39" s="141"/>
      <c r="D39" s="141"/>
      <c r="E39" s="303" t="str">
        <f>IF(ISNUMBER(C39), LOOKUP(D39,{"IK Decreased When Hammer Stopped","IK Increased When Hammer Stopped","No Change When Hammer Stopped"},{1,2,3}), "")</f>
        <v/>
      </c>
      <c r="F39" s="142"/>
      <c r="G39" s="138"/>
      <c r="H39" s="138"/>
      <c r="I39" s="138"/>
      <c r="J39" s="254"/>
      <c r="K39" s="303" t="str">
        <f>IF(ISNUMBER(C39),LOOKUP(J39,{"Broken Down Hole equipment","NA","Reached Target Depth","ROP Dropped Below Threshold","Sudden Hard Refusal"},{7,11,8,9,10}),"")</f>
        <v/>
      </c>
      <c r="L39" s="256"/>
      <c r="M39" s="14"/>
    </row>
    <row r="40" spans="1:13" s="10" customFormat="1" ht="40" customHeight="1">
      <c r="A40" s="10" t="e">
        <f ca="1">IF(#REF!&lt;&gt;"",CELL("ROW",#REF!),"")</f>
        <v>#REF!</v>
      </c>
      <c r="B40" s="73"/>
      <c r="C40" s="141"/>
      <c r="D40" s="141"/>
      <c r="E40" s="303" t="str">
        <f>IF(ISNUMBER(C40), LOOKUP(D40,{"IK Decreased When Hammer Stopped","IK Increased When Hammer Stopped","No Change When Hammer Stopped"},{1,2,3}), "")</f>
        <v/>
      </c>
      <c r="F40" s="142"/>
      <c r="G40" s="138"/>
      <c r="H40" s="138"/>
      <c r="I40" s="138"/>
      <c r="J40" s="254"/>
      <c r="K40" s="303" t="str">
        <f>IF(ISNUMBER(C40),LOOKUP(J40,{"Broken Down Hole equipment","NA","Reached Target Depth","ROP Dropped Below Threshold","Sudden Hard Refusal"},{7,11,8,9,10}),"")</f>
        <v/>
      </c>
      <c r="L40" s="256"/>
      <c r="M40" s="14"/>
    </row>
    <row r="41" spans="1:13" s="10" customFormat="1" ht="40" customHeight="1">
      <c r="A41" s="10" t="e">
        <f ca="1">IF(#REF!&lt;&gt;"",CELL("ROW",#REF!),"")</f>
        <v>#REF!</v>
      </c>
      <c r="B41" s="73"/>
      <c r="C41" s="141"/>
      <c r="D41" s="141"/>
      <c r="E41" s="303" t="str">
        <f>IF(ISNUMBER(C41), LOOKUP(D41,{"IK Decreased When Hammer Stopped","IK Increased When Hammer Stopped","No Change When Hammer Stopped"},{1,2,3}), "")</f>
        <v/>
      </c>
      <c r="F41" s="142"/>
      <c r="G41" s="138"/>
      <c r="H41" s="138"/>
      <c r="I41" s="138"/>
      <c r="J41" s="254"/>
      <c r="K41" s="303" t="str">
        <f>IF(ISNUMBER(C41),LOOKUP(J41,{"Broken Down Hole equipment","NA","Reached Target Depth","ROP Dropped Below Threshold","Sudden Hard Refusal"},{7,11,8,9,10}),"")</f>
        <v/>
      </c>
      <c r="L41" s="256"/>
      <c r="M41" s="14"/>
    </row>
    <row r="42" spans="1:13" s="10" customFormat="1" ht="40" customHeight="1">
      <c r="A42" s="10" t="e">
        <f ca="1">IF(#REF!&lt;&gt;"",CELL("ROW",#REF!),"")</f>
        <v>#REF!</v>
      </c>
      <c r="B42" s="73"/>
      <c r="C42" s="143"/>
      <c r="D42" s="144"/>
      <c r="E42" s="303" t="str">
        <f>IF(ISNUMBER(C42), LOOKUP(D42,{"IK Decreased When Hammer Stopped","IK Increased When Hammer Stopped","No Change When Hammer Stopped"},{1,2,3}), "")</f>
        <v/>
      </c>
      <c r="F42" s="142"/>
      <c r="G42" s="138"/>
      <c r="H42" s="138"/>
      <c r="I42" s="138"/>
      <c r="J42" s="254"/>
      <c r="K42" s="303" t="str">
        <f>IF(ISNUMBER(C42),LOOKUP(J42,{"Broken Down Hole equipment","NA","Reached Target Depth","ROP Dropped Below Threshold","Sudden Hard Refusal"},{7,11,8,9,10}),"")</f>
        <v/>
      </c>
      <c r="L42" s="256"/>
      <c r="M42" s="14"/>
    </row>
    <row r="43" spans="1:13" s="10" customFormat="1" ht="40" customHeight="1">
      <c r="A43" s="10" t="e">
        <f ca="1">IF(#REF!&lt;&gt;"",CELL("ROW",#REF!),"")</f>
        <v>#REF!</v>
      </c>
      <c r="B43" s="73"/>
      <c r="C43" s="143"/>
      <c r="D43" s="144"/>
      <c r="E43" s="303" t="str">
        <f>IF(ISNUMBER(C43), LOOKUP(D43,{"IK Decreased When Hammer Stopped","IK Increased When Hammer Stopped","No Change When Hammer Stopped"},{1,2,3}), "")</f>
        <v/>
      </c>
      <c r="F43" s="142"/>
      <c r="G43" s="138"/>
      <c r="H43" s="138"/>
      <c r="I43" s="138"/>
      <c r="J43" s="254"/>
      <c r="K43" s="303" t="str">
        <f>IF(ISNUMBER(C43),LOOKUP(J43,{"Broken Down Hole equipment","NA","Reached Target Depth","ROP Dropped Below Threshold","Sudden Hard Refusal"},{7,11,8,9,10}),"")</f>
        <v/>
      </c>
      <c r="L43" s="256"/>
      <c r="M43" s="14"/>
    </row>
    <row r="44" spans="1:13" s="10" customFormat="1" ht="40" customHeight="1">
      <c r="A44" s="10" t="e">
        <f ca="1">IF(#REF!&lt;&gt;"",CELL("ROW",#REF!),"")</f>
        <v>#REF!</v>
      </c>
      <c r="B44" s="73"/>
      <c r="C44" s="143"/>
      <c r="D44" s="144"/>
      <c r="E44" s="303" t="str">
        <f>IF(ISNUMBER(C44), LOOKUP(D44,{"IK Decreased When Hammer Stopped","IK Increased When Hammer Stopped","No Change When Hammer Stopped"},{1,2,3}), "")</f>
        <v/>
      </c>
      <c r="F44" s="142"/>
      <c r="G44" s="138"/>
      <c r="H44" s="138"/>
      <c r="I44" s="138"/>
      <c r="J44" s="254"/>
      <c r="K44" s="303" t="str">
        <f>IF(ISNUMBER(C44),LOOKUP(J44,{"Broken Down Hole equipment","NA","Reached Target Depth","ROP Dropped Below Threshold","Sudden Hard Refusal"},{7,11,8,9,10}),"")</f>
        <v/>
      </c>
      <c r="L44" s="256"/>
      <c r="M44" s="14"/>
    </row>
    <row r="45" spans="1:13" s="10" customFormat="1" ht="40" customHeight="1">
      <c r="B45" s="73"/>
      <c r="C45" s="249"/>
      <c r="D45" s="250"/>
      <c r="E45" s="303" t="str">
        <f>IF(ISNUMBER(C45), LOOKUP(D45,{"IK Decreased When Hammer Stopped","IK Increased When Hammer Stopped","No Change When Hammer Stopped"},{1,2,3}), "")</f>
        <v/>
      </c>
      <c r="F45" s="252"/>
      <c r="G45" s="251"/>
      <c r="H45" s="251"/>
      <c r="I45" s="251"/>
      <c r="J45" s="255"/>
      <c r="K45" s="303" t="str">
        <f>IF(ISNUMBER(C45),LOOKUP(J45,{"Broken Down Hole equipment","NA","Reached Target Depth","ROP Dropped Below Threshold","Sudden Hard Refusal"},{7,11,8,9,10}),"")</f>
        <v/>
      </c>
      <c r="L45" s="256"/>
      <c r="M45" s="14"/>
    </row>
    <row r="46" spans="1:13" ht="10" customHeight="1">
      <c r="B46" s="25"/>
      <c r="C46" s="354"/>
      <c r="D46" s="354"/>
      <c r="E46" s="354"/>
      <c r="F46" s="354"/>
      <c r="G46" s="354"/>
      <c r="H46" s="354"/>
      <c r="I46" s="354"/>
      <c r="J46" s="354"/>
      <c r="K46" s="354"/>
      <c r="L46" s="354"/>
      <c r="M46" s="27"/>
    </row>
    <row r="47" spans="1:13">
      <c r="C47" s="60" t="str">
        <f ca="1">CELL("filename",B10)</f>
        <v>\\cdlp-ttfile\Site_Characterization\PROJECT FOLDER\2020 PROJECTS\20.206201008 - KGS - MiHPT &amp; APS - Marietta, GA AFP6\APS\MSTJV\[DPT13_Groundwater Profiling Log_MSTJV.xlsx]IK Behavior</v>
      </c>
    </row>
    <row r="58" spans="2:3">
      <c r="B58" s="346"/>
      <c r="C58" s="347"/>
    </row>
    <row r="59" spans="2:3">
      <c r="B59" s="348"/>
      <c r="C59" s="349"/>
    </row>
  </sheetData>
  <sheetProtection selectLockedCells="1"/>
  <mergeCells count="12">
    <mergeCell ref="C1:L1"/>
    <mergeCell ref="C2:J3"/>
    <mergeCell ref="F4:G6"/>
    <mergeCell ref="I4:J5"/>
    <mergeCell ref="L13:L14"/>
    <mergeCell ref="B58:C58"/>
    <mergeCell ref="B59:C59"/>
    <mergeCell ref="C4:C5"/>
    <mergeCell ref="D4:D5"/>
    <mergeCell ref="C12:L12"/>
    <mergeCell ref="C15:L15"/>
    <mergeCell ref="C46:L46"/>
  </mergeCells>
  <dataValidations disablePrompts="1" count="2">
    <dataValidation type="list" allowBlank="1" showInputMessage="1" showErrorMessage="1" sqref="D18 D35:D41 D33 D27:D30 D20" xr:uid="{00000000-0002-0000-0100-000000000000}">
      <formula1>$C$42:$C$44</formula1>
    </dataValidation>
    <dataValidation type="list" showInputMessage="1" showErrorMessage="1" sqref="F17:F45" xr:uid="{00000000-0002-0000-0100-000001000000}">
      <formula1>$D$42:$D$46</formula1>
    </dataValidation>
  </dataValidation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ignoredErrors>
    <ignoredError sqref="E16:E45 K16:K45" unlockedFormula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"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DPT-13</v>
      </c>
      <c r="R2" s="377"/>
      <c r="S2" s="175"/>
      <c r="X2" s="5" t="s">
        <v>13</v>
      </c>
    </row>
    <row r="3" spans="1:259" s="9" customFormat="1" ht="13" customHeight="1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1">
        <f>'Groundwater Profile Log'!C5</f>
        <v>42563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38.331549000000003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70.039165999999994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AFP6\APS\MSTJV\[DPT13_Groundwater Profiling Log_MSTJV.xlsx]Sample 15</v>
      </c>
      <c r="F38" s="4"/>
    </row>
    <row r="39" spans="1:27" ht="12.75" customHeight="1">
      <c r="F39" s="4"/>
      <c r="V39" s="383" t="s">
        <v>24</v>
      </c>
      <c r="W39" s="383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B50:D50"/>
    <mergeCell ref="D2:D3"/>
    <mergeCell ref="E2:H3"/>
    <mergeCell ref="D10:W10"/>
    <mergeCell ref="R2:R3"/>
    <mergeCell ref="E6:F6"/>
    <mergeCell ref="E7:F7"/>
    <mergeCell ref="E8:F8"/>
    <mergeCell ref="O2:P3"/>
    <mergeCell ref="Q2:Q3"/>
    <mergeCell ref="E5:F5"/>
    <mergeCell ref="V39:W39"/>
    <mergeCell ref="B49:D49"/>
  </mergeCells>
  <phoneticPr fontId="5" type="noConversion"/>
  <conditionalFormatting sqref="I14:I36 K14:K36 M14:M36 Q14:Q36 S14:S36 O15:O36">
    <cfRule type="cellIs" dxfId="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IY52"/>
  <sheetViews>
    <sheetView topLeftCell="B1"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DPT-13</v>
      </c>
      <c r="R2" s="377"/>
      <c r="S2" s="175"/>
      <c r="X2" s="5" t="s">
        <v>13</v>
      </c>
    </row>
    <row r="3" spans="1:259" s="9" customFormat="1" ht="13" customHeight="1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1">
        <f>'Groundwater Profile Log'!C5</f>
        <v>42563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38.331549000000003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70.039165999999994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AFP6\APS\MSTJV\[DPT13_Groundwater Profiling Log_MSTJV.xlsx]Sample 16</v>
      </c>
      <c r="F38" s="4"/>
    </row>
    <row r="39" spans="1:27" ht="12.75" customHeight="1">
      <c r="F39" s="4"/>
      <c r="V39" s="383" t="s">
        <v>24</v>
      </c>
      <c r="W39" s="383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DPT-13</v>
      </c>
      <c r="R2" s="377"/>
      <c r="S2" s="175"/>
      <c r="X2" s="5" t="s">
        <v>13</v>
      </c>
    </row>
    <row r="3" spans="1:259" s="9" customFormat="1" ht="13" customHeight="1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1">
        <f>'Groundwater Profile Log'!C5</f>
        <v>42563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38.331549000000003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70.039165999999994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AFP6\APS\MSTJV\[DPT13_Groundwater Profiling Log_MSTJV.xlsx]Sample 17</v>
      </c>
      <c r="F38" s="4"/>
    </row>
    <row r="39" spans="1:27" ht="12.75" customHeight="1">
      <c r="F39" s="4"/>
      <c r="V39" s="383" t="s">
        <v>24</v>
      </c>
      <c r="W39" s="383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DPT-13</v>
      </c>
      <c r="R2" s="377"/>
      <c r="S2" s="175"/>
      <c r="X2" s="5" t="s">
        <v>13</v>
      </c>
    </row>
    <row r="3" spans="1:259" s="9" customFormat="1" ht="13" customHeight="1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1">
        <f>'Groundwater Profile Log'!C5</f>
        <v>42563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38.331549000000003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70.039165999999994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AFP6\APS\MSTJV\[DPT13_Groundwater Profiling Log_MSTJV.xlsx]Sample 18</v>
      </c>
      <c r="F38" s="4"/>
    </row>
    <row r="39" spans="1:27" ht="12.75" customHeight="1">
      <c r="F39" s="4"/>
      <c r="V39" s="383" t="s">
        <v>24</v>
      </c>
      <c r="W39" s="383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DPT-13</v>
      </c>
      <c r="R2" s="377"/>
      <c r="S2" s="175"/>
      <c r="X2" s="5" t="s">
        <v>13</v>
      </c>
    </row>
    <row r="3" spans="1:259" s="9" customFormat="1" ht="13" customHeight="1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1">
        <f>'Groundwater Profile Log'!C5</f>
        <v>42563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38.331549000000003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70.039165999999994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AFP6\APS\MSTJV\[DPT13_Groundwater Profiling Log_MSTJV.xlsx]Sample 19</v>
      </c>
      <c r="F38" s="4"/>
    </row>
    <row r="39" spans="1:27" ht="12.75" customHeight="1">
      <c r="F39" s="4"/>
      <c r="V39" s="383" t="s">
        <v>24</v>
      </c>
      <c r="W39" s="383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DPT-13</v>
      </c>
      <c r="R2" s="377"/>
      <c r="S2" s="175"/>
      <c r="X2" s="5" t="s">
        <v>13</v>
      </c>
    </row>
    <row r="3" spans="1:259" s="9" customFormat="1" ht="13" customHeight="1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1">
        <f>'Groundwater Profile Log'!C5</f>
        <v>42563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38.331549000000003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70.039165999999994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AFP6\APS\MSTJV\[DPT13_Groundwater Profiling Log_MSTJV.xlsx]Sample 20</v>
      </c>
      <c r="F38" s="4"/>
    </row>
    <row r="39" spans="1:27" ht="12.75" customHeight="1">
      <c r="F39" s="4"/>
      <c r="V39" s="383" t="s">
        <v>24</v>
      </c>
      <c r="W39" s="383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DPT-13</v>
      </c>
      <c r="R2" s="377"/>
      <c r="S2" s="175"/>
      <c r="X2" s="5" t="s">
        <v>13</v>
      </c>
    </row>
    <row r="3" spans="1:259" s="9" customFormat="1" ht="13" customHeight="1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1">
        <f>'Groundwater Profile Log'!C5</f>
        <v>42563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38.331549000000003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70.039165999999994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AFP6\APS\MSTJV\[DPT13_Groundwater Profiling Log_MSTJV.xlsx]Sample 21</v>
      </c>
      <c r="F38" s="4"/>
    </row>
    <row r="39" spans="1:27" ht="12.75" customHeight="1">
      <c r="F39" s="4"/>
      <c r="V39" s="383" t="s">
        <v>24</v>
      </c>
      <c r="W39" s="383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DPT-13</v>
      </c>
      <c r="R2" s="377"/>
      <c r="S2" s="175"/>
      <c r="X2" s="5" t="s">
        <v>13</v>
      </c>
    </row>
    <row r="3" spans="1:259" s="9" customFormat="1" ht="13" customHeight="1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1">
        <f>'Groundwater Profile Log'!C5</f>
        <v>42563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38.331549000000003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70.039165999999994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AFP6\APS\MSTJV\[DPT13_Groundwater Profiling Log_MSTJV.xlsx]Sample 22</v>
      </c>
      <c r="F38" s="4"/>
    </row>
    <row r="39" spans="1:27" ht="12.75" customHeight="1">
      <c r="F39" s="4"/>
      <c r="V39" s="383" t="s">
        <v>24</v>
      </c>
      <c r="W39" s="383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DPT-13</v>
      </c>
      <c r="R2" s="377"/>
      <c r="S2" s="175"/>
      <c r="X2" s="5" t="s">
        <v>13</v>
      </c>
    </row>
    <row r="3" spans="1:259" s="9" customFormat="1" ht="13" customHeight="1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1">
        <f>'Groundwater Profile Log'!C5</f>
        <v>42563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38.331549000000003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70.039165999999994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AFP6\APS\MSTJV\[DPT13_Groundwater Profiling Log_MSTJV.xlsx]Sample 23</v>
      </c>
      <c r="F38" s="4"/>
    </row>
    <row r="39" spans="1:27" ht="12.75" customHeight="1">
      <c r="F39" s="4"/>
      <c r="V39" s="383" t="s">
        <v>24</v>
      </c>
      <c r="W39" s="383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">
    <pageSetUpPr fitToPage="1"/>
  </sheetPr>
  <dimension ref="A1:P39"/>
  <sheetViews>
    <sheetView zoomScale="70" zoomScaleNormal="70" workbookViewId="0">
      <selection activeCell="L9" sqref="L9"/>
    </sheetView>
  </sheetViews>
  <sheetFormatPr defaultColWidth="9.453125" defaultRowHeight="10"/>
  <cols>
    <col min="1" max="1" width="1.7265625" style="43" customWidth="1"/>
    <col min="2" max="5" width="12.7265625" style="43" customWidth="1"/>
    <col min="6" max="7" width="14.7265625" style="43" customWidth="1"/>
    <col min="8" max="8" width="12.81640625" style="43" customWidth="1"/>
    <col min="9" max="9" width="14.7265625" style="43" customWidth="1"/>
    <col min="10" max="10" width="9.7265625" style="43" customWidth="1"/>
    <col min="11" max="11" width="13.26953125" style="43" customWidth="1"/>
    <col min="12" max="12" width="27.7265625" style="43" customWidth="1"/>
    <col min="13" max="13" width="14.7265625" style="43" customWidth="1"/>
    <col min="14" max="14" width="7.453125" style="43" bestFit="1" customWidth="1"/>
    <col min="15" max="15" width="10" style="43" customWidth="1"/>
    <col min="16" max="16" width="1.7265625" style="43" customWidth="1"/>
    <col min="17" max="16384" width="9.453125" style="43"/>
  </cols>
  <sheetData>
    <row r="1" spans="1:16" ht="10" customHeight="1">
      <c r="A1" s="126">
        <v>41457.464236111111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148"/>
      <c r="P1" s="42"/>
    </row>
    <row r="2" spans="1:16" ht="23.5" customHeight="1">
      <c r="A2" s="44"/>
      <c r="B2" s="314" t="s">
        <v>17</v>
      </c>
      <c r="C2" s="388" t="s">
        <v>82</v>
      </c>
      <c r="D2" s="397"/>
      <c r="E2" s="278"/>
      <c r="F2" s="318" t="s">
        <v>26</v>
      </c>
      <c r="G2" s="318"/>
      <c r="H2" s="318"/>
      <c r="I2" s="318"/>
      <c r="J2" s="319" t="s">
        <v>14</v>
      </c>
      <c r="K2" s="319"/>
      <c r="L2" s="319"/>
      <c r="M2" s="388" t="s">
        <v>81</v>
      </c>
      <c r="N2" s="394"/>
      <c r="O2" s="171"/>
      <c r="P2" s="50" t="s">
        <v>13</v>
      </c>
    </row>
    <row r="3" spans="1:16" s="46" customFormat="1" ht="13" customHeight="1">
      <c r="A3" s="45"/>
      <c r="B3" s="315"/>
      <c r="C3" s="398"/>
      <c r="D3" s="398"/>
      <c r="E3" s="279"/>
      <c r="F3" s="325"/>
      <c r="G3" s="325"/>
      <c r="H3" s="325"/>
      <c r="I3" s="325"/>
      <c r="J3" s="320"/>
      <c r="K3" s="320"/>
      <c r="L3" s="320"/>
      <c r="M3" s="395"/>
      <c r="N3" s="396"/>
      <c r="O3" s="172"/>
      <c r="P3" s="47"/>
    </row>
    <row r="4" spans="1:16" s="46" customFormat="1" ht="30.65" customHeight="1">
      <c r="A4" s="45"/>
      <c r="B4" s="183"/>
      <c r="C4" s="280" t="s">
        <v>42</v>
      </c>
      <c r="D4" s="280" t="s">
        <v>43</v>
      </c>
      <c r="E4" s="183"/>
      <c r="F4" s="325"/>
      <c r="G4" s="325"/>
      <c r="H4" s="325"/>
      <c r="I4" s="325"/>
      <c r="J4" s="399"/>
      <c r="K4" s="399"/>
      <c r="L4" s="399"/>
      <c r="M4" s="399"/>
      <c r="N4" s="399"/>
      <c r="O4" s="172"/>
      <c r="P4" s="47"/>
    </row>
    <row r="5" spans="1:16" ht="30.75" customHeight="1">
      <c r="A5" s="44"/>
      <c r="B5" s="187" t="s">
        <v>44</v>
      </c>
      <c r="C5" s="307">
        <v>42563</v>
      </c>
      <c r="D5" s="307">
        <v>42563</v>
      </c>
      <c r="E5" s="326" t="s">
        <v>36</v>
      </c>
      <c r="F5" s="326"/>
      <c r="G5" s="388" t="s">
        <v>77</v>
      </c>
      <c r="H5" s="389"/>
      <c r="I5" s="189"/>
      <c r="J5" s="183"/>
      <c r="K5" s="190" t="s">
        <v>22</v>
      </c>
      <c r="L5" s="388" t="s">
        <v>80</v>
      </c>
      <c r="M5" s="389"/>
      <c r="N5" s="183"/>
      <c r="O5" s="171"/>
      <c r="P5" s="50"/>
    </row>
    <row r="6" spans="1:16" ht="23.15" customHeight="1">
      <c r="A6" s="44"/>
      <c r="B6" s="190" t="s">
        <v>16</v>
      </c>
      <c r="C6" s="400" t="s">
        <v>75</v>
      </c>
      <c r="D6" s="401"/>
      <c r="E6" s="191"/>
      <c r="F6" s="192" t="s">
        <v>53</v>
      </c>
      <c r="G6" s="388" t="s">
        <v>78</v>
      </c>
      <c r="H6" s="389"/>
      <c r="I6" s="191"/>
      <c r="J6" s="183"/>
      <c r="K6" s="190" t="s">
        <v>33</v>
      </c>
      <c r="L6" s="386">
        <v>38.331549000000003</v>
      </c>
      <c r="M6" s="387"/>
      <c r="N6" s="183"/>
      <c r="O6" s="171"/>
      <c r="P6" s="50"/>
    </row>
    <row r="7" spans="1:16" s="46" customFormat="1" ht="23.15" customHeight="1">
      <c r="A7" s="45"/>
      <c r="B7" s="192" t="s">
        <v>54</v>
      </c>
      <c r="C7" s="388">
        <v>206201008</v>
      </c>
      <c r="D7" s="389"/>
      <c r="E7" s="191"/>
      <c r="F7" s="190" t="s">
        <v>20</v>
      </c>
      <c r="G7" s="388" t="s">
        <v>79</v>
      </c>
      <c r="H7" s="389"/>
      <c r="I7" s="191"/>
      <c r="J7" s="193"/>
      <c r="K7" s="194" t="s">
        <v>37</v>
      </c>
      <c r="L7" s="386">
        <v>70.039165999999994</v>
      </c>
      <c r="M7" s="387"/>
      <c r="N7" s="191"/>
      <c r="O7" s="172"/>
      <c r="P7" s="47"/>
    </row>
    <row r="8" spans="1:16" s="46" customFormat="1" ht="23.15" customHeight="1">
      <c r="A8" s="45"/>
      <c r="B8" s="190" t="s">
        <v>19</v>
      </c>
      <c r="C8" s="388" t="s">
        <v>76</v>
      </c>
      <c r="D8" s="389"/>
      <c r="E8" s="191"/>
      <c r="F8" s="190" t="s">
        <v>38</v>
      </c>
      <c r="G8" s="390">
        <v>-38</v>
      </c>
      <c r="H8" s="391"/>
      <c r="I8" s="191"/>
      <c r="J8" s="183"/>
      <c r="K8" s="194" t="s">
        <v>23</v>
      </c>
      <c r="L8" s="388">
        <v>1</v>
      </c>
      <c r="M8" s="389"/>
      <c r="N8" s="183"/>
      <c r="O8" s="172"/>
      <c r="P8" s="47"/>
    </row>
    <row r="9" spans="1:16" s="52" customFormat="1" ht="8">
      <c r="A9" s="51"/>
      <c r="B9" s="22"/>
      <c r="C9" s="22"/>
      <c r="D9" s="22"/>
      <c r="E9" s="22"/>
      <c r="F9" s="22"/>
      <c r="G9" s="22"/>
      <c r="H9" s="22"/>
      <c r="I9" s="149"/>
      <c r="J9" s="149"/>
      <c r="K9" s="149"/>
      <c r="L9" s="149"/>
      <c r="M9" s="149"/>
      <c r="N9" s="150"/>
      <c r="O9" s="150"/>
      <c r="P9" s="18"/>
    </row>
    <row r="10" spans="1:16" ht="29.25" customHeight="1">
      <c r="A10" s="44"/>
      <c r="B10" s="392" t="s">
        <v>10</v>
      </c>
      <c r="C10" s="393"/>
      <c r="D10" s="393"/>
      <c r="E10" s="393"/>
      <c r="F10" s="393"/>
      <c r="G10" s="393"/>
      <c r="H10" s="393"/>
      <c r="I10" s="393"/>
      <c r="J10" s="393"/>
      <c r="K10" s="393"/>
      <c r="L10" s="393"/>
      <c r="M10" s="393"/>
      <c r="N10" s="393"/>
      <c r="O10" s="154"/>
      <c r="P10" s="50"/>
    </row>
    <row r="11" spans="1:16" s="49" customFormat="1" ht="26.5" customHeight="1">
      <c r="A11" s="48"/>
      <c r="B11" s="74" t="s">
        <v>31</v>
      </c>
      <c r="C11" s="156" t="s">
        <v>35</v>
      </c>
      <c r="D11" s="75" t="s">
        <v>15</v>
      </c>
      <c r="E11" s="76" t="s">
        <v>29</v>
      </c>
      <c r="F11" s="153" t="s">
        <v>2</v>
      </c>
      <c r="G11" s="158" t="s">
        <v>3</v>
      </c>
      <c r="H11" s="157" t="s">
        <v>0</v>
      </c>
      <c r="I11" s="74" t="s">
        <v>4</v>
      </c>
      <c r="J11" s="38" t="s">
        <v>55</v>
      </c>
      <c r="K11" s="38" t="s">
        <v>57</v>
      </c>
      <c r="L11" s="68" t="s">
        <v>1</v>
      </c>
      <c r="M11" s="38" t="s">
        <v>59</v>
      </c>
      <c r="N11" s="38" t="s">
        <v>60</v>
      </c>
      <c r="O11" s="38" t="s">
        <v>61</v>
      </c>
      <c r="P11" s="50"/>
    </row>
    <row r="12" spans="1:16" ht="13" customHeight="1">
      <c r="A12" s="44"/>
      <c r="B12" s="155" t="s">
        <v>28</v>
      </c>
      <c r="C12" s="78"/>
      <c r="D12" s="77" t="s">
        <v>8</v>
      </c>
      <c r="E12" s="77" t="s">
        <v>28</v>
      </c>
      <c r="F12" s="79" t="s">
        <v>6</v>
      </c>
      <c r="G12" s="80" t="s">
        <v>7</v>
      </c>
      <c r="H12" s="81"/>
      <c r="I12" s="82" t="s">
        <v>5</v>
      </c>
      <c r="J12" s="121" t="s">
        <v>56</v>
      </c>
      <c r="K12" s="121"/>
      <c r="L12" s="152"/>
      <c r="M12" s="121"/>
      <c r="N12" s="16"/>
      <c r="O12" s="16"/>
      <c r="P12" s="50"/>
    </row>
    <row r="13" spans="1:16" s="52" customFormat="1" ht="8">
      <c r="A13" s="51"/>
      <c r="B13" s="22"/>
      <c r="C13" s="22"/>
      <c r="D13" s="22"/>
      <c r="E13" s="22"/>
      <c r="F13" s="22"/>
      <c r="G13" s="22"/>
      <c r="H13" s="22"/>
      <c r="I13" s="149"/>
      <c r="J13" s="149"/>
      <c r="K13" s="149"/>
      <c r="L13" s="149"/>
      <c r="M13" s="149"/>
      <c r="N13" s="150"/>
      <c r="O13" s="150"/>
      <c r="P13" s="18"/>
    </row>
    <row r="14" spans="1:16" s="55" customFormat="1" ht="43.9" customHeight="1">
      <c r="A14" s="44"/>
      <c r="B14" s="83"/>
      <c r="C14" s="130"/>
      <c r="D14" s="84"/>
      <c r="E14" s="85"/>
      <c r="F14" s="84"/>
      <c r="G14" s="85"/>
      <c r="H14" s="83"/>
      <c r="I14" s="151"/>
      <c r="J14" s="151"/>
      <c r="K14" s="151"/>
      <c r="L14" s="151"/>
      <c r="M14" s="151"/>
      <c r="N14" s="151"/>
      <c r="O14" s="151"/>
      <c r="P14" s="50"/>
    </row>
    <row r="15" spans="1:16" s="55" customFormat="1" ht="43.9" customHeight="1">
      <c r="A15" s="44"/>
      <c r="B15" s="83"/>
      <c r="C15" s="130"/>
      <c r="D15" s="84"/>
      <c r="E15" s="85"/>
      <c r="F15" s="84"/>
      <c r="G15" s="85"/>
      <c r="H15" s="83"/>
      <c r="I15" s="151"/>
      <c r="J15" s="151"/>
      <c r="K15" s="151"/>
      <c r="L15" s="151"/>
      <c r="M15" s="151"/>
      <c r="N15" s="151"/>
      <c r="O15" s="151"/>
      <c r="P15" s="50"/>
    </row>
    <row r="16" spans="1:16" s="55" customFormat="1" ht="43.9" customHeight="1">
      <c r="A16" s="44"/>
      <c r="B16" s="83"/>
      <c r="C16" s="130"/>
      <c r="D16" s="84"/>
      <c r="E16" s="85"/>
      <c r="F16" s="84"/>
      <c r="G16" s="85"/>
      <c r="H16" s="83"/>
      <c r="I16" s="151"/>
      <c r="J16" s="151"/>
      <c r="K16" s="151"/>
      <c r="L16" s="151"/>
      <c r="M16" s="151"/>
      <c r="N16" s="151"/>
      <c r="O16" s="151"/>
      <c r="P16" s="50"/>
    </row>
    <row r="17" spans="1:16" s="55" customFormat="1" ht="43.9" customHeight="1">
      <c r="A17" s="44"/>
      <c r="B17" s="83"/>
      <c r="C17" s="130"/>
      <c r="D17" s="84"/>
      <c r="E17" s="85"/>
      <c r="F17" s="84"/>
      <c r="G17" s="85"/>
      <c r="H17" s="83"/>
      <c r="I17" s="151"/>
      <c r="J17" s="151"/>
      <c r="K17" s="151"/>
      <c r="L17" s="151"/>
      <c r="M17" s="151"/>
      <c r="N17" s="151"/>
      <c r="O17" s="151"/>
      <c r="P17" s="50"/>
    </row>
    <row r="18" spans="1:16" s="55" customFormat="1" ht="43.9" customHeight="1">
      <c r="A18" s="44"/>
      <c r="B18" s="53"/>
      <c r="C18" s="71"/>
      <c r="D18" s="54"/>
      <c r="E18" s="67"/>
      <c r="F18" s="54"/>
      <c r="G18" s="85"/>
      <c r="H18" s="83"/>
      <c r="I18" s="151"/>
      <c r="J18" s="151"/>
      <c r="K18" s="151"/>
      <c r="L18" s="151"/>
      <c r="M18" s="151"/>
      <c r="N18" s="151"/>
      <c r="O18" s="151"/>
      <c r="P18" s="50"/>
    </row>
    <row r="19" spans="1:16" s="55" customFormat="1" ht="43.9" customHeight="1">
      <c r="A19" s="44"/>
      <c r="B19" s="53"/>
      <c r="C19" s="71"/>
      <c r="D19" s="54"/>
      <c r="E19" s="67"/>
      <c r="F19" s="54"/>
      <c r="G19" s="85"/>
      <c r="H19" s="83"/>
      <c r="I19" s="151"/>
      <c r="J19" s="151"/>
      <c r="K19" s="151"/>
      <c r="L19" s="151"/>
      <c r="M19" s="151"/>
      <c r="N19" s="151"/>
      <c r="O19" s="151"/>
      <c r="P19" s="50"/>
    </row>
    <row r="20" spans="1:16" s="55" customFormat="1" ht="43.9" customHeight="1">
      <c r="A20" s="44"/>
      <c r="B20" s="53"/>
      <c r="C20" s="71"/>
      <c r="D20" s="54"/>
      <c r="E20" s="67"/>
      <c r="F20" s="54"/>
      <c r="G20" s="85"/>
      <c r="H20" s="83"/>
      <c r="I20" s="151"/>
      <c r="J20" s="151"/>
      <c r="K20" s="151"/>
      <c r="L20" s="151"/>
      <c r="M20" s="151"/>
      <c r="N20" s="151"/>
      <c r="O20" s="151"/>
      <c r="P20" s="50"/>
    </row>
    <row r="21" spans="1:16" s="55" customFormat="1" ht="43.9" customHeight="1">
      <c r="A21" s="44"/>
      <c r="B21" s="53"/>
      <c r="C21" s="71"/>
      <c r="D21" s="54"/>
      <c r="E21" s="67"/>
      <c r="F21" s="54"/>
      <c r="G21" s="85"/>
      <c r="H21" s="83"/>
      <c r="I21" s="151"/>
      <c r="J21" s="151"/>
      <c r="K21" s="151"/>
      <c r="L21" s="151"/>
      <c r="M21" s="151"/>
      <c r="N21" s="151"/>
      <c r="O21" s="151"/>
      <c r="P21" s="50"/>
    </row>
    <row r="22" spans="1:16" s="55" customFormat="1" ht="43.9" customHeight="1">
      <c r="A22" s="44"/>
      <c r="B22" s="53"/>
      <c r="C22" s="71"/>
      <c r="D22" s="54"/>
      <c r="E22" s="67"/>
      <c r="F22" s="54"/>
      <c r="G22" s="85"/>
      <c r="H22" s="83"/>
      <c r="I22" s="151"/>
      <c r="J22" s="151"/>
      <c r="K22" s="151"/>
      <c r="L22" s="151"/>
      <c r="M22" s="151"/>
      <c r="N22" s="151"/>
      <c r="O22" s="151"/>
      <c r="P22" s="50"/>
    </row>
    <row r="23" spans="1:16" s="55" customFormat="1" ht="43.9" customHeight="1">
      <c r="A23" s="44"/>
      <c r="B23" s="53"/>
      <c r="C23" s="71"/>
      <c r="D23" s="54"/>
      <c r="E23" s="67"/>
      <c r="F23" s="54"/>
      <c r="G23" s="85"/>
      <c r="H23" s="83"/>
      <c r="I23" s="151"/>
      <c r="J23" s="151"/>
      <c r="K23" s="151"/>
      <c r="L23" s="151"/>
      <c r="M23" s="151"/>
      <c r="N23" s="151"/>
      <c r="O23" s="151"/>
      <c r="P23" s="50"/>
    </row>
    <row r="24" spans="1:16" s="55" customFormat="1" ht="43.9" customHeight="1">
      <c r="A24" s="44"/>
      <c r="B24" s="53"/>
      <c r="C24" s="71"/>
      <c r="D24" s="54"/>
      <c r="E24" s="67"/>
      <c r="F24" s="54"/>
      <c r="G24" s="85"/>
      <c r="H24" s="83"/>
      <c r="I24" s="151"/>
      <c r="J24" s="151"/>
      <c r="K24" s="151"/>
      <c r="L24" s="151"/>
      <c r="M24" s="151"/>
      <c r="N24" s="151"/>
      <c r="O24" s="151"/>
      <c r="P24" s="50"/>
    </row>
    <row r="25" spans="1:16" s="55" customFormat="1" ht="43.9" customHeight="1">
      <c r="A25" s="44"/>
      <c r="B25" s="53"/>
      <c r="C25" s="71"/>
      <c r="D25" s="54"/>
      <c r="E25" s="67"/>
      <c r="F25" s="54"/>
      <c r="G25" s="85"/>
      <c r="H25" s="83"/>
      <c r="I25" s="151"/>
      <c r="J25" s="151"/>
      <c r="K25" s="151"/>
      <c r="L25" s="151"/>
      <c r="M25" s="151"/>
      <c r="N25" s="151"/>
      <c r="O25" s="151"/>
      <c r="P25" s="50"/>
    </row>
    <row r="26" spans="1:16" s="55" customFormat="1" ht="43.9" customHeight="1">
      <c r="A26" s="44"/>
      <c r="B26" s="53"/>
      <c r="C26" s="71"/>
      <c r="D26" s="54"/>
      <c r="E26" s="67"/>
      <c r="F26" s="54"/>
      <c r="G26" s="85"/>
      <c r="H26" s="83"/>
      <c r="I26" s="151"/>
      <c r="J26" s="151"/>
      <c r="K26" s="151"/>
      <c r="L26" s="151"/>
      <c r="M26" s="151"/>
      <c r="N26" s="151"/>
      <c r="O26" s="151"/>
      <c r="P26" s="50"/>
    </row>
    <row r="27" spans="1:16" s="55" customFormat="1" ht="43.9" customHeight="1">
      <c r="A27" s="44"/>
      <c r="B27" s="83"/>
      <c r="C27" s="130"/>
      <c r="D27" s="84"/>
      <c r="E27" s="85"/>
      <c r="F27" s="84"/>
      <c r="G27" s="85"/>
      <c r="H27" s="83"/>
      <c r="I27" s="151"/>
      <c r="J27" s="151"/>
      <c r="K27" s="151"/>
      <c r="L27" s="151"/>
      <c r="M27" s="151"/>
      <c r="N27" s="151"/>
      <c r="O27" s="151"/>
      <c r="P27" s="50"/>
    </row>
    <row r="28" spans="1:16" s="55" customFormat="1" ht="43.9" customHeight="1">
      <c r="A28" s="44"/>
      <c r="B28" s="53"/>
      <c r="C28" s="71"/>
      <c r="D28" s="54"/>
      <c r="E28" s="67"/>
      <c r="F28" s="54"/>
      <c r="G28" s="85"/>
      <c r="H28" s="83"/>
      <c r="I28" s="151"/>
      <c r="J28" s="151"/>
      <c r="K28" s="151"/>
      <c r="L28" s="151"/>
      <c r="M28" s="151"/>
      <c r="N28" s="151"/>
      <c r="O28" s="151"/>
      <c r="P28" s="50"/>
    </row>
    <row r="29" spans="1:16" s="55" customFormat="1" ht="43.9" customHeight="1">
      <c r="A29" s="44"/>
      <c r="B29" s="53"/>
      <c r="C29" s="71"/>
      <c r="D29" s="54"/>
      <c r="E29" s="67"/>
      <c r="F29" s="54"/>
      <c r="G29" s="85"/>
      <c r="H29" s="83"/>
      <c r="I29" s="151"/>
      <c r="J29" s="151"/>
      <c r="K29" s="151"/>
      <c r="L29" s="151"/>
      <c r="M29" s="151"/>
      <c r="N29" s="151"/>
      <c r="O29" s="151"/>
      <c r="P29" s="50"/>
    </row>
    <row r="30" spans="1:16" s="55" customFormat="1" ht="43.9" customHeight="1">
      <c r="A30" s="44"/>
      <c r="B30" s="53"/>
      <c r="C30" s="71"/>
      <c r="D30" s="54"/>
      <c r="E30" s="67"/>
      <c r="F30" s="54"/>
      <c r="G30" s="85"/>
      <c r="H30" s="83"/>
      <c r="I30" s="151"/>
      <c r="J30" s="151"/>
      <c r="K30" s="151"/>
      <c r="L30" s="151"/>
      <c r="M30" s="151"/>
      <c r="N30" s="151"/>
      <c r="O30" s="151"/>
      <c r="P30" s="50"/>
    </row>
    <row r="31" spans="1:16" s="55" customFormat="1" ht="43.9" customHeight="1">
      <c r="A31" s="44"/>
      <c r="B31" s="53"/>
      <c r="C31" s="71"/>
      <c r="D31" s="54"/>
      <c r="E31" s="67"/>
      <c r="F31" s="54"/>
      <c r="G31" s="85"/>
      <c r="H31" s="83"/>
      <c r="I31" s="151"/>
      <c r="J31" s="151"/>
      <c r="K31" s="151"/>
      <c r="L31" s="151"/>
      <c r="M31" s="151"/>
      <c r="N31" s="151"/>
      <c r="O31" s="151"/>
      <c r="P31" s="50"/>
    </row>
    <row r="32" spans="1:16" s="55" customFormat="1" ht="43.9" customHeight="1">
      <c r="A32" s="44"/>
      <c r="B32" s="53"/>
      <c r="C32" s="71"/>
      <c r="D32" s="54"/>
      <c r="E32" s="67"/>
      <c r="F32" s="54"/>
      <c r="G32" s="85"/>
      <c r="H32" s="83"/>
      <c r="I32" s="151"/>
      <c r="J32" s="151"/>
      <c r="K32" s="151"/>
      <c r="L32" s="151"/>
      <c r="M32" s="151"/>
      <c r="N32" s="151"/>
      <c r="O32" s="151"/>
      <c r="P32" s="50"/>
    </row>
    <row r="33" spans="1:16" s="55" customFormat="1" ht="43.9" customHeight="1">
      <c r="A33" s="44"/>
      <c r="B33" s="53"/>
      <c r="C33" s="71"/>
      <c r="D33" s="54"/>
      <c r="E33" s="67"/>
      <c r="F33" s="54"/>
      <c r="G33" s="85"/>
      <c r="H33" s="83"/>
      <c r="I33" s="151"/>
      <c r="J33" s="151"/>
      <c r="K33" s="151"/>
      <c r="L33" s="151"/>
      <c r="M33" s="151"/>
      <c r="N33" s="151"/>
      <c r="O33" s="151"/>
      <c r="P33" s="50"/>
    </row>
    <row r="34" spans="1:16" s="55" customFormat="1" ht="43.9" customHeight="1">
      <c r="A34" s="44"/>
      <c r="B34" s="53"/>
      <c r="C34" s="71"/>
      <c r="D34" s="54"/>
      <c r="E34" s="67"/>
      <c r="F34" s="54"/>
      <c r="G34" s="85"/>
      <c r="H34" s="83"/>
      <c r="I34" s="151"/>
      <c r="J34" s="151"/>
      <c r="K34" s="151"/>
      <c r="L34" s="151"/>
      <c r="M34" s="151"/>
      <c r="N34" s="151"/>
      <c r="O34" s="151"/>
      <c r="P34" s="50"/>
    </row>
    <row r="35" spans="1:16" s="55" customFormat="1" ht="43.9" customHeight="1">
      <c r="A35" s="44"/>
      <c r="B35" s="53"/>
      <c r="C35" s="71"/>
      <c r="D35" s="54"/>
      <c r="E35" s="67"/>
      <c r="F35" s="54"/>
      <c r="G35" s="85"/>
      <c r="H35" s="83"/>
      <c r="I35" s="151"/>
      <c r="J35" s="151"/>
      <c r="K35" s="151"/>
      <c r="L35" s="151"/>
      <c r="M35" s="151"/>
      <c r="N35" s="151"/>
      <c r="O35" s="151"/>
      <c r="P35" s="50"/>
    </row>
    <row r="36" spans="1:16" s="55" customFormat="1" ht="43.9" customHeight="1">
      <c r="A36" s="44"/>
      <c r="B36" s="53"/>
      <c r="C36" s="71"/>
      <c r="D36" s="54"/>
      <c r="E36" s="67"/>
      <c r="F36" s="54"/>
      <c r="G36" s="85"/>
      <c r="H36" s="83"/>
      <c r="I36" s="151"/>
      <c r="J36" s="151"/>
      <c r="K36" s="151"/>
      <c r="L36" s="151"/>
      <c r="M36" s="151"/>
      <c r="N36" s="151"/>
      <c r="O36" s="151"/>
      <c r="P36" s="50"/>
    </row>
    <row r="37" spans="1:16" ht="10" customHeight="1">
      <c r="A37" s="56"/>
      <c r="B37" s="53"/>
      <c r="C37" s="71"/>
      <c r="D37" s="54"/>
      <c r="E37" s="67"/>
      <c r="F37" s="54"/>
      <c r="G37" s="85"/>
      <c r="H37" s="83"/>
      <c r="I37" s="151"/>
      <c r="J37" s="151"/>
      <c r="K37" s="151"/>
      <c r="L37" s="151"/>
      <c r="M37" s="151"/>
      <c r="N37" s="151"/>
      <c r="O37" s="151"/>
      <c r="P37" s="59"/>
    </row>
    <row r="38" spans="1:16" ht="15.5">
      <c r="B38" s="53"/>
      <c r="C38" s="71"/>
      <c r="D38" s="54"/>
      <c r="E38" s="67"/>
      <c r="F38" s="54"/>
      <c r="G38" s="85"/>
      <c r="H38" s="83"/>
      <c r="I38" s="151"/>
      <c r="J38" s="151"/>
      <c r="K38" s="151"/>
      <c r="L38" s="151"/>
      <c r="M38" s="151"/>
      <c r="N38" s="151"/>
      <c r="O38" s="151"/>
    </row>
    <row r="39" spans="1:16">
      <c r="B39" s="57"/>
      <c r="C39" s="57"/>
      <c r="D39" s="57"/>
      <c r="E39" s="57"/>
      <c r="F39" s="57"/>
      <c r="G39" s="58"/>
      <c r="H39" s="57"/>
      <c r="I39" s="57"/>
      <c r="J39" s="57"/>
      <c r="K39" s="57"/>
      <c r="L39" s="57"/>
      <c r="M39" s="57"/>
      <c r="N39" s="57"/>
      <c r="O39" s="59"/>
    </row>
  </sheetData>
  <sheetProtection selectLockedCells="1"/>
  <mergeCells count="20">
    <mergeCell ref="L6:M6"/>
    <mergeCell ref="B2:B3"/>
    <mergeCell ref="F2:I2"/>
    <mergeCell ref="M2:N3"/>
    <mergeCell ref="F3:I4"/>
    <mergeCell ref="E5:F5"/>
    <mergeCell ref="J2:L3"/>
    <mergeCell ref="C2:D3"/>
    <mergeCell ref="J4:N4"/>
    <mergeCell ref="G5:H5"/>
    <mergeCell ref="L5:M5"/>
    <mergeCell ref="C6:D6"/>
    <mergeCell ref="G6:H6"/>
    <mergeCell ref="L7:M7"/>
    <mergeCell ref="C8:D8"/>
    <mergeCell ref="G8:H8"/>
    <mergeCell ref="L8:M8"/>
    <mergeCell ref="B10:N10"/>
    <mergeCell ref="C7:D7"/>
    <mergeCell ref="G7:H7"/>
  </mergeCells>
  <phoneticPr fontId="15" type="noConversion"/>
  <conditionalFormatting sqref="G6:G8 L5:L8 C6:C8 M2">
    <cfRule type="cellIs" dxfId="0" priority="1" stopIfTrue="1" operator="equal">
      <formula>""""""</formula>
    </cfRule>
  </conditionalFormatting>
  <printOptions horizontalCentered="1"/>
  <pageMargins left="0.5" right="0.5" top="0.75" bottom="0.75" header="0.5" footer="0.5"/>
  <pageSetup scale="55" orientation="portrait" r:id="rId1"/>
  <headerFooter alignWithMargins="0">
    <oddFooter>&amp;L&amp;8&amp;Z&amp;F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60"/>
  <sheetViews>
    <sheetView topLeftCell="B3" zoomScale="60" zoomScaleNormal="60" zoomScaleSheetLayoutView="75" workbookViewId="0">
      <selection activeCell="C16" sqref="C16"/>
    </sheetView>
  </sheetViews>
  <sheetFormatPr defaultColWidth="12.1796875" defaultRowHeight="10"/>
  <cols>
    <col min="1" max="1" width="12.1796875" style="4" hidden="1" customWidth="1"/>
    <col min="2" max="2" width="1.7265625" style="4" customWidth="1"/>
    <col min="3" max="3" width="12.1796875" style="4" customWidth="1"/>
    <col min="4" max="4" width="20.7265625" style="4" customWidth="1"/>
    <col min="5" max="5" width="12.1796875" style="4" customWidth="1"/>
    <col min="6" max="6" width="22.1796875" style="4" customWidth="1"/>
    <col min="7" max="7" width="17.26953125" style="4" customWidth="1"/>
    <col min="8" max="8" width="20" style="4" customWidth="1"/>
    <col min="9" max="9" width="6.54296875" style="4" customWidth="1"/>
    <col min="10" max="10" width="12.1796875" style="4" customWidth="1"/>
    <col min="11" max="12" width="8.7265625" style="4" customWidth="1"/>
    <col min="13" max="13" width="8.7265625" style="4" hidden="1" customWidth="1"/>
    <col min="14" max="14" width="1.7265625" style="4" customWidth="1"/>
    <col min="15" max="16384" width="12.1796875" style="4"/>
  </cols>
  <sheetData>
    <row r="1" spans="1:14" ht="10" customHeight="1">
      <c r="B1" s="1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3"/>
    </row>
    <row r="2" spans="1:14" ht="10" customHeight="1">
      <c r="B2" s="73"/>
      <c r="C2" s="371" t="s">
        <v>64</v>
      </c>
      <c r="D2" s="372"/>
      <c r="E2" s="372"/>
      <c r="F2" s="372"/>
      <c r="G2" s="372"/>
      <c r="H2" s="372"/>
      <c r="I2" s="372"/>
      <c r="J2" s="372"/>
      <c r="K2" s="372"/>
      <c r="L2" s="372"/>
      <c r="M2" s="109"/>
      <c r="N2" s="14"/>
    </row>
    <row r="3" spans="1:14" ht="18.75" customHeight="1">
      <c r="B3" s="73"/>
      <c r="C3" s="355"/>
      <c r="D3" s="356"/>
      <c r="E3" s="356"/>
      <c r="F3" s="356"/>
      <c r="G3" s="356"/>
      <c r="H3" s="356"/>
      <c r="I3" s="356"/>
      <c r="J3" s="356"/>
      <c r="K3" s="356"/>
      <c r="L3" s="356"/>
      <c r="M3" s="109"/>
      <c r="N3" s="14"/>
    </row>
    <row r="4" spans="1:14" ht="25.15" customHeight="1">
      <c r="B4" s="73"/>
      <c r="C4" s="350" t="s">
        <v>52</v>
      </c>
      <c r="D4" s="351" t="str">
        <f>'Groundwater Profile Log'!C2</f>
        <v>Trinity</v>
      </c>
      <c r="E4" s="131"/>
      <c r="F4" s="357"/>
      <c r="G4" s="357"/>
      <c r="H4" s="357"/>
      <c r="I4" s="358" t="s">
        <v>14</v>
      </c>
      <c r="J4" s="358"/>
      <c r="K4" s="373" t="str">
        <f>'Groundwater Profile Log'!M2</f>
        <v>DPT-13</v>
      </c>
      <c r="L4" s="373">
        <f>'Groundwater Profile Log'!K2</f>
        <v>0</v>
      </c>
      <c r="M4" s="363"/>
      <c r="N4" s="14" t="s">
        <v>13</v>
      </c>
    </row>
    <row r="5" spans="1:14" s="9" customFormat="1" ht="13" customHeight="1">
      <c r="B5" s="101"/>
      <c r="C5" s="350"/>
      <c r="D5" s="351"/>
      <c r="E5" s="131"/>
      <c r="F5" s="357"/>
      <c r="G5" s="357"/>
      <c r="H5" s="357"/>
      <c r="I5" s="358"/>
      <c r="J5" s="358"/>
      <c r="K5" s="110"/>
      <c r="L5" s="110"/>
      <c r="M5" s="364"/>
      <c r="N5" s="13"/>
    </row>
    <row r="6" spans="1:14" s="9" customFormat="1" ht="13" customHeight="1">
      <c r="B6" s="101"/>
      <c r="C6" s="111"/>
      <c r="D6" s="104"/>
      <c r="E6" s="104"/>
      <c r="F6" s="357"/>
      <c r="G6" s="357"/>
      <c r="H6" s="357"/>
      <c r="I6" s="110"/>
      <c r="J6" s="104"/>
      <c r="K6" s="131"/>
      <c r="L6" s="131"/>
      <c r="M6" s="132"/>
      <c r="N6" s="13"/>
    </row>
    <row r="7" spans="1:14" ht="22.5" customHeight="1">
      <c r="B7" s="73"/>
      <c r="C7" s="112" t="s">
        <v>18</v>
      </c>
      <c r="D7" s="105">
        <f>'Groundwater Profile Log'!C5</f>
        <v>42563</v>
      </c>
      <c r="E7" s="113"/>
      <c r="F7" s="135" t="s">
        <v>21</v>
      </c>
      <c r="G7" s="134" t="str">
        <f>'Groundwater Profile Log'!G5</f>
        <v>481APS05</v>
      </c>
      <c r="I7" s="139"/>
      <c r="J7" s="139" t="s">
        <v>22</v>
      </c>
      <c r="K7" s="365" t="str">
        <f>'Groundwater Profile Log'!L5</f>
        <v>Gas Drive</v>
      </c>
      <c r="L7" s="365"/>
      <c r="M7" s="115"/>
      <c r="N7" s="14"/>
    </row>
    <row r="8" spans="1:14" ht="23.15" customHeight="1">
      <c r="B8" s="73"/>
      <c r="C8" s="112" t="s">
        <v>16</v>
      </c>
      <c r="D8" s="133" t="str">
        <f>'Groundwater Profile Log'!C6</f>
        <v>Marietta, GA</v>
      </c>
      <c r="E8" s="116"/>
      <c r="F8" s="135" t="s">
        <v>53</v>
      </c>
      <c r="G8" s="134" t="str">
        <f>'Groundwater Profile Log'!G6</f>
        <v>ZCRQT7055</v>
      </c>
      <c r="I8" s="139"/>
      <c r="J8" s="139" t="s">
        <v>33</v>
      </c>
      <c r="K8" s="366">
        <f>Front!L6</f>
        <v>38.331549000000003</v>
      </c>
      <c r="L8" s="366"/>
      <c r="M8" s="115"/>
      <c r="N8" s="14"/>
    </row>
    <row r="9" spans="1:14" s="9" customFormat="1" ht="23.15" customHeight="1">
      <c r="B9" s="101"/>
      <c r="C9" s="112" t="s">
        <v>54</v>
      </c>
      <c r="D9" s="133">
        <f>'Groundwater Profile Log'!C7</f>
        <v>206201008</v>
      </c>
      <c r="E9" s="116"/>
      <c r="F9" s="135" t="s">
        <v>20</v>
      </c>
      <c r="G9" s="133" t="str">
        <f>'Groundwater Profile Log'!G7</f>
        <v>Cascade</v>
      </c>
      <c r="I9" s="139"/>
      <c r="J9" s="139" t="s">
        <v>32</v>
      </c>
      <c r="K9" s="366">
        <f>Front!L7</f>
        <v>70.039165999999994</v>
      </c>
      <c r="L9" s="366"/>
      <c r="M9" s="115"/>
      <c r="N9" s="13"/>
    </row>
    <row r="10" spans="1:14" s="9" customFormat="1" ht="23.15" customHeight="1">
      <c r="B10" s="101"/>
      <c r="C10" s="112" t="s">
        <v>19</v>
      </c>
      <c r="D10" s="133" t="str">
        <f>'Groundwater Profile Log'!C8</f>
        <v>DB</v>
      </c>
      <c r="E10" s="116"/>
      <c r="F10" s="135" t="s">
        <v>34</v>
      </c>
      <c r="G10" s="117">
        <f>'Groundwater Profile Log'!G8</f>
        <v>-38</v>
      </c>
      <c r="I10" s="139"/>
      <c r="J10" s="139" t="s">
        <v>23</v>
      </c>
      <c r="K10" s="365">
        <f>'Groundwater Profile Log'!L8</f>
        <v>1</v>
      </c>
      <c r="L10" s="365"/>
      <c r="M10" s="115"/>
      <c r="N10" s="13"/>
    </row>
    <row r="11" spans="1:14" ht="12" customHeight="1" thickBot="1">
      <c r="B11" s="73"/>
      <c r="C11" s="87"/>
      <c r="D11" s="88"/>
      <c r="E11" s="88"/>
      <c r="F11" s="88"/>
      <c r="G11" s="88"/>
      <c r="H11" s="88"/>
      <c r="I11" s="88"/>
      <c r="J11" s="88"/>
      <c r="K11" s="88"/>
      <c r="L11" s="88"/>
      <c r="M11" s="89"/>
      <c r="N11" s="14"/>
    </row>
    <row r="12" spans="1:14" ht="14.15" customHeight="1">
      <c r="B12" s="5"/>
      <c r="C12" s="102"/>
      <c r="D12" s="103"/>
      <c r="E12" s="170"/>
      <c r="F12" s="161"/>
      <c r="G12" s="369"/>
      <c r="H12" s="370"/>
      <c r="I12" s="370"/>
      <c r="J12" s="165"/>
      <c r="K12" s="103"/>
      <c r="L12" s="103"/>
      <c r="M12" s="90"/>
      <c r="N12" s="5"/>
    </row>
    <row r="13" spans="1:14" s="7" customFormat="1" ht="26.5" customHeight="1">
      <c r="B13" s="28"/>
      <c r="C13" s="29" t="s">
        <v>31</v>
      </c>
      <c r="D13" s="166" t="s">
        <v>30</v>
      </c>
      <c r="E13" s="64"/>
      <c r="F13" s="32" t="s">
        <v>41</v>
      </c>
      <c r="G13" s="302" t="s">
        <v>74</v>
      </c>
      <c r="H13" s="136"/>
      <c r="I13" s="168"/>
      <c r="J13" s="367" t="s">
        <v>1</v>
      </c>
      <c r="K13" s="368"/>
      <c r="L13" s="368"/>
      <c r="M13" s="39"/>
      <c r="N13" s="31"/>
    </row>
    <row r="14" spans="1:14" ht="13" customHeight="1">
      <c r="B14" s="5"/>
      <c r="C14" s="91" t="s">
        <v>28</v>
      </c>
      <c r="D14" s="162"/>
      <c r="E14" s="92"/>
      <c r="F14" s="86"/>
      <c r="G14" s="159"/>
      <c r="H14" s="86"/>
      <c r="I14" s="29"/>
      <c r="J14" s="163"/>
      <c r="K14" s="86"/>
      <c r="L14" s="86"/>
      <c r="M14" s="93"/>
      <c r="N14" s="31"/>
    </row>
    <row r="15" spans="1:14" s="24" customFormat="1" ht="12.5">
      <c r="B15" s="17"/>
      <c r="C15" s="353"/>
      <c r="D15" s="353"/>
      <c r="E15" s="160"/>
      <c r="F15" s="94"/>
      <c r="G15" s="167"/>
      <c r="H15" s="95"/>
      <c r="I15" s="169"/>
      <c r="J15" s="96"/>
      <c r="K15" s="94"/>
      <c r="L15" s="94"/>
      <c r="M15" s="94"/>
      <c r="N15" s="23"/>
    </row>
    <row r="16" spans="1:14" s="10" customFormat="1" ht="40" customHeight="1">
      <c r="A16" s="10" t="e">
        <f ca="1">IF(#REF!&lt;&gt;"",CELL("ROW",#REF!),"")</f>
        <v>#REF!</v>
      </c>
      <c r="B16" s="5"/>
      <c r="C16" s="97"/>
      <c r="D16" s="97"/>
      <c r="E16" s="137"/>
      <c r="F16" s="97"/>
      <c r="G16" s="305" t="str">
        <f>IF(ISNUMBER(C16),LOOKUP(F16,{"Could Not Produce Water","Equipment Issue","Yield Deemed Too Slow"},{4,5,6}),"")</f>
        <v/>
      </c>
      <c r="H16" s="97"/>
      <c r="I16" s="138"/>
      <c r="J16" s="361"/>
      <c r="K16" s="362"/>
      <c r="L16" s="362"/>
      <c r="M16" s="362"/>
      <c r="N16" s="14"/>
    </row>
    <row r="17" spans="1:14" s="10" customFormat="1" ht="40" customHeight="1">
      <c r="A17" s="10" t="e">
        <f ca="1">IF(#REF!&lt;&gt;"",CELL("ROW",#REF!),"")</f>
        <v>#REF!</v>
      </c>
      <c r="B17" s="5"/>
      <c r="C17" s="97"/>
      <c r="D17" s="97"/>
      <c r="E17" s="137"/>
      <c r="F17" s="97"/>
      <c r="G17" s="305" t="str">
        <f>IF(ISNUMBER(C17),LOOKUP(F17,{"Could Not Produce Water","Equipment Issue","Yield Deemed Too Slow"},{4,5,6}),"")</f>
        <v/>
      </c>
      <c r="H17" s="97"/>
      <c r="I17" s="138"/>
      <c r="J17" s="361"/>
      <c r="K17" s="362"/>
      <c r="L17" s="362"/>
      <c r="M17" s="362"/>
      <c r="N17" s="14"/>
    </row>
    <row r="18" spans="1:14" s="10" customFormat="1" ht="40" customHeight="1">
      <c r="A18" s="10" t="e">
        <f ca="1">IF(#REF!&lt;&gt;"",CELL("ROW",#REF!),"")</f>
        <v>#REF!</v>
      </c>
      <c r="B18" s="5"/>
      <c r="C18" s="97"/>
      <c r="D18" s="97"/>
      <c r="E18" s="137"/>
      <c r="F18" s="97"/>
      <c r="G18" s="305" t="str">
        <f>IF(ISNUMBER(C18),LOOKUP(F18,{"Could Not Produce Water","Equipment Issue","Yield Deemed Too Slow"},{4,5,6}),"")</f>
        <v/>
      </c>
      <c r="H18" s="97"/>
      <c r="I18" s="138"/>
      <c r="J18" s="361"/>
      <c r="K18" s="362"/>
      <c r="L18" s="362"/>
      <c r="M18" s="362"/>
      <c r="N18" s="14"/>
    </row>
    <row r="19" spans="1:14" s="10" customFormat="1" ht="40" customHeight="1">
      <c r="A19" s="10" t="e">
        <f ca="1">IF(#REF!&lt;&gt;"",CELL("ROW",#REF!),"")</f>
        <v>#REF!</v>
      </c>
      <c r="B19" s="5"/>
      <c r="C19" s="97"/>
      <c r="D19" s="97"/>
      <c r="E19" s="137"/>
      <c r="F19" s="97"/>
      <c r="G19" s="305" t="str">
        <f>IF(ISNUMBER(C19),LOOKUP(F19,{"Could Not Produce Water","Equipment Issue","Yield Deemed Too Slow"},{4,5,6}),"")</f>
        <v/>
      </c>
      <c r="H19" s="97"/>
      <c r="I19" s="138"/>
      <c r="J19" s="361"/>
      <c r="K19" s="362"/>
      <c r="L19" s="362"/>
      <c r="M19" s="362"/>
      <c r="N19" s="14"/>
    </row>
    <row r="20" spans="1:14" s="10" customFormat="1" ht="40" customHeight="1">
      <c r="A20" s="10" t="e">
        <f ca="1">IF(#REF!&lt;&gt;"",CELL("ROW",#REF!),"")</f>
        <v>#REF!</v>
      </c>
      <c r="B20" s="5"/>
      <c r="C20" s="97"/>
      <c r="D20" s="97"/>
      <c r="E20" s="137"/>
      <c r="F20" s="97"/>
      <c r="G20" s="305" t="str">
        <f>IF(ISNUMBER(C20),LOOKUP(F20,{"Could Not Produce Water","Equipment Issue","Yield Deemed Too Slow"},{4,5,6}),"")</f>
        <v/>
      </c>
      <c r="H20" s="97"/>
      <c r="I20" s="138"/>
      <c r="J20" s="361"/>
      <c r="K20" s="362"/>
      <c r="L20" s="362"/>
      <c r="M20" s="362"/>
      <c r="N20" s="14"/>
    </row>
    <row r="21" spans="1:14" s="10" customFormat="1" ht="40" customHeight="1">
      <c r="A21" s="10" t="e">
        <f ca="1">IF(#REF!&lt;&gt;"",CELL("ROW",#REF!),"")</f>
        <v>#REF!</v>
      </c>
      <c r="B21" s="5"/>
      <c r="C21" s="97"/>
      <c r="D21" s="97"/>
      <c r="E21" s="137"/>
      <c r="F21" s="97"/>
      <c r="G21" s="305" t="str">
        <f>IF(ISNUMBER(C21),LOOKUP(F21,{"Could Not Produce Water","Equipment Issue","Yield Deemed Too Slow"},{4,5,6}),"")</f>
        <v/>
      </c>
      <c r="H21" s="97"/>
      <c r="I21" s="138"/>
      <c r="J21" s="361"/>
      <c r="K21" s="362"/>
      <c r="L21" s="362"/>
      <c r="M21" s="362"/>
      <c r="N21" s="14"/>
    </row>
    <row r="22" spans="1:14" s="10" customFormat="1" ht="40" customHeight="1">
      <c r="A22" s="10" t="e">
        <f ca="1">IF(#REF!&lt;&gt;"",CELL("ROW",#REF!),"")</f>
        <v>#REF!</v>
      </c>
      <c r="B22" s="5"/>
      <c r="C22" s="97"/>
      <c r="D22" s="97"/>
      <c r="E22" s="137"/>
      <c r="F22" s="97"/>
      <c r="G22" s="305" t="str">
        <f>IF(ISNUMBER(C22),LOOKUP(F22,{"Could Not Produce Water","Equipment Issue","Yield Deemed Too Slow"},{4,5,6}),"")</f>
        <v/>
      </c>
      <c r="H22" s="97"/>
      <c r="I22" s="138"/>
      <c r="J22" s="361"/>
      <c r="K22" s="362"/>
      <c r="L22" s="362"/>
      <c r="M22" s="362"/>
      <c r="N22" s="14"/>
    </row>
    <row r="23" spans="1:14" s="10" customFormat="1" ht="40" customHeight="1">
      <c r="A23" s="10" t="e">
        <f ca="1">IF(#REF!&lt;&gt;"",CELL("ROW",#REF!),"")</f>
        <v>#REF!</v>
      </c>
      <c r="B23" s="5"/>
      <c r="C23" s="97"/>
      <c r="D23" s="97"/>
      <c r="E23" s="137"/>
      <c r="F23" s="97"/>
      <c r="G23" s="305" t="str">
        <f>IF(ISNUMBER(C23),LOOKUP(F23,{"Could Not Produce Water","Equipment Issue","Yield Deemed Too Slow"},{4,5,6}),"")</f>
        <v/>
      </c>
      <c r="H23" s="97"/>
      <c r="I23" s="138"/>
      <c r="J23" s="361"/>
      <c r="K23" s="362"/>
      <c r="L23" s="362"/>
      <c r="M23" s="362"/>
      <c r="N23" s="14"/>
    </row>
    <row r="24" spans="1:14" s="10" customFormat="1" ht="40" customHeight="1">
      <c r="A24" s="10" t="e">
        <f ca="1">IF(#REF!&lt;&gt;"",CELL("ROW",#REF!),"")</f>
        <v>#REF!</v>
      </c>
      <c r="B24" s="5"/>
      <c r="C24" s="97"/>
      <c r="D24" s="97"/>
      <c r="E24" s="137"/>
      <c r="F24" s="97"/>
      <c r="G24" s="305" t="str">
        <f>IF(ISNUMBER(C24),LOOKUP(F24,{"Could Not Produce Water","Equipment Issue","Yield Deemed Too Slow"},{4,5,6}),"")</f>
        <v/>
      </c>
      <c r="H24" s="97"/>
      <c r="I24" s="138"/>
      <c r="J24" s="361"/>
      <c r="K24" s="362"/>
      <c r="L24" s="362"/>
      <c r="M24" s="362"/>
      <c r="N24" s="14"/>
    </row>
    <row r="25" spans="1:14" s="10" customFormat="1" ht="40" customHeight="1">
      <c r="A25" s="10" t="e">
        <f ca="1">IF(#REF!&lt;&gt;"",CELL("ROW",#REF!),"")</f>
        <v>#REF!</v>
      </c>
      <c r="B25" s="5"/>
      <c r="C25" s="97"/>
      <c r="D25" s="97"/>
      <c r="E25" s="137"/>
      <c r="F25" s="97"/>
      <c r="G25" s="305" t="str">
        <f>IF(ISNUMBER(C25),LOOKUP(F25,{"Could Not Produce Water","Equipment Issue","Yield Deemed Too Slow"},{4,5,6}),"")</f>
        <v/>
      </c>
      <c r="H25" s="97"/>
      <c r="I25" s="138"/>
      <c r="J25" s="361"/>
      <c r="K25" s="362"/>
      <c r="L25" s="362"/>
      <c r="M25" s="362"/>
      <c r="N25" s="14"/>
    </row>
    <row r="26" spans="1:14" s="10" customFormat="1" ht="40" customHeight="1">
      <c r="A26" s="10" t="e">
        <f ca="1">IF(#REF!&lt;&gt;"",CELL("ROW",#REF!),"")</f>
        <v>#REF!</v>
      </c>
      <c r="B26" s="5"/>
      <c r="C26" s="97"/>
      <c r="D26" s="97"/>
      <c r="E26" s="137"/>
      <c r="F26" s="97"/>
      <c r="G26" s="305" t="str">
        <f>IF(ISNUMBER(C26),LOOKUP(F26,{"Could Not Produce Water","Equipment Issue","Yield Deemed Too Slow"},{4,5,6}),"")</f>
        <v/>
      </c>
      <c r="H26" s="97"/>
      <c r="I26" s="138"/>
      <c r="J26" s="361"/>
      <c r="K26" s="362"/>
      <c r="L26" s="362"/>
      <c r="M26" s="362"/>
      <c r="N26" s="14"/>
    </row>
    <row r="27" spans="1:14" s="10" customFormat="1" ht="40" customHeight="1">
      <c r="A27" s="10" t="e">
        <f ca="1">IF(#REF!&lt;&gt;"",CELL("ROW",#REF!),"")</f>
        <v>#REF!</v>
      </c>
      <c r="B27" s="5"/>
      <c r="C27" s="97"/>
      <c r="D27" s="97"/>
      <c r="E27" s="137"/>
      <c r="F27" s="97"/>
      <c r="G27" s="305" t="str">
        <f>IF(ISNUMBER(C27),LOOKUP(F27,{"Could Not Produce Water","Equipment Issue","Yield Deemed Too Slow"},{4,5,6}),"")</f>
        <v/>
      </c>
      <c r="H27" s="97"/>
      <c r="I27" s="138"/>
      <c r="J27" s="361"/>
      <c r="K27" s="362"/>
      <c r="L27" s="362"/>
      <c r="M27" s="362"/>
      <c r="N27" s="14"/>
    </row>
    <row r="28" spans="1:14" s="10" customFormat="1" ht="40" customHeight="1">
      <c r="A28" s="10" t="e">
        <f ca="1">IF(#REF!&lt;&gt;"",CELL("ROW",#REF!),"")</f>
        <v>#REF!</v>
      </c>
      <c r="B28" s="5"/>
      <c r="C28" s="97"/>
      <c r="D28" s="97"/>
      <c r="E28" s="137"/>
      <c r="F28" s="97"/>
      <c r="G28" s="305" t="str">
        <f>IF(ISNUMBER(C28),LOOKUP(F28,{"Could Not Produce Water","Equipment Issue","Yield Deemed Too Slow"},{4,5,6}),"")</f>
        <v/>
      </c>
      <c r="H28" s="97"/>
      <c r="I28" s="138"/>
      <c r="J28" s="361"/>
      <c r="K28" s="362"/>
      <c r="L28" s="362"/>
      <c r="M28" s="362"/>
      <c r="N28" s="14"/>
    </row>
    <row r="29" spans="1:14" s="10" customFormat="1" ht="40" customHeight="1">
      <c r="A29" s="10" t="e">
        <f ca="1">IF(#REF!&lt;&gt;"",CELL("ROW",#REF!),"")</f>
        <v>#REF!</v>
      </c>
      <c r="B29" s="5"/>
      <c r="C29" s="97"/>
      <c r="D29" s="97"/>
      <c r="E29" s="137"/>
      <c r="F29" s="97"/>
      <c r="G29" s="305" t="str">
        <f>IF(ISNUMBER(C29),LOOKUP(F29,{"Could Not Produce Water","Equipment Issue","Yield Deemed Too Slow"},{4,5,6}),"")</f>
        <v/>
      </c>
      <c r="H29" s="97"/>
      <c r="I29" s="138"/>
      <c r="J29" s="361"/>
      <c r="K29" s="362"/>
      <c r="L29" s="362"/>
      <c r="M29" s="362"/>
      <c r="N29" s="14"/>
    </row>
    <row r="30" spans="1:14" s="10" customFormat="1" ht="40" customHeight="1">
      <c r="A30" s="10" t="e">
        <f ca="1">IF(#REF!&lt;&gt;"",CELL("ROW",#REF!),"")</f>
        <v>#REF!</v>
      </c>
      <c r="B30" s="5"/>
      <c r="C30" s="97"/>
      <c r="D30" s="97"/>
      <c r="E30" s="137"/>
      <c r="F30" s="97"/>
      <c r="G30" s="305" t="str">
        <f>IF(ISNUMBER(C30),LOOKUP(F30,{"Could Not Produce Water","Equipment Issue","Yield Deemed Too Slow"},{4,5,6}),"")</f>
        <v/>
      </c>
      <c r="H30" s="97"/>
      <c r="I30" s="138"/>
      <c r="J30" s="361"/>
      <c r="K30" s="362"/>
      <c r="L30" s="362"/>
      <c r="M30" s="362"/>
      <c r="N30" s="14"/>
    </row>
    <row r="31" spans="1:14" s="10" customFormat="1" ht="40" customHeight="1">
      <c r="A31" s="10" t="e">
        <f ca="1">IF(#REF!&lt;&gt;"",CELL("ROW",#REF!),"")</f>
        <v>#REF!</v>
      </c>
      <c r="B31" s="5"/>
      <c r="C31" s="97"/>
      <c r="D31" s="97"/>
      <c r="E31" s="137"/>
      <c r="F31" s="97"/>
      <c r="G31" s="305" t="str">
        <f>IF(ISNUMBER(C31),LOOKUP(F31,{"Could Not Produce Water","Equipment Issue","Yield Deemed Too Slow"},{4,5,6}),"")</f>
        <v/>
      </c>
      <c r="H31" s="97"/>
      <c r="I31" s="138"/>
      <c r="J31" s="361"/>
      <c r="K31" s="362"/>
      <c r="L31" s="362"/>
      <c r="M31" s="362"/>
      <c r="N31" s="14"/>
    </row>
    <row r="32" spans="1:14" s="10" customFormat="1" ht="40" customHeight="1">
      <c r="A32" s="10" t="e">
        <f ca="1">IF(#REF!&lt;&gt;"",CELL("ROW",#REF!),"")</f>
        <v>#REF!</v>
      </c>
      <c r="B32" s="5"/>
      <c r="C32" s="97"/>
      <c r="D32" s="97"/>
      <c r="E32" s="137"/>
      <c r="F32" s="97"/>
      <c r="G32" s="305" t="str">
        <f>IF(ISNUMBER(C32),LOOKUP(F32,{"Could Not Produce Water","Equipment Issue","Yield Deemed Too Slow"},{4,5,6}),"")</f>
        <v/>
      </c>
      <c r="H32" s="97"/>
      <c r="I32" s="138"/>
      <c r="J32" s="361"/>
      <c r="K32" s="362"/>
      <c r="L32" s="362"/>
      <c r="M32" s="362"/>
      <c r="N32" s="14"/>
    </row>
    <row r="33" spans="1:14" s="10" customFormat="1" ht="40" customHeight="1">
      <c r="A33" s="10" t="e">
        <f ca="1">IF(#REF!&lt;&gt;"",CELL("ROW",#REF!),"")</f>
        <v>#REF!</v>
      </c>
      <c r="B33" s="5"/>
      <c r="C33" s="97"/>
      <c r="D33" s="97"/>
      <c r="E33" s="137"/>
      <c r="F33" s="97"/>
      <c r="G33" s="305" t="str">
        <f>IF(ISNUMBER(C33),LOOKUP(F33,{"Could Not Produce Water","Equipment Issue","Yield Deemed Too Slow"},{4,5,6}),"")</f>
        <v/>
      </c>
      <c r="H33" s="97"/>
      <c r="I33" s="138"/>
      <c r="J33" s="361"/>
      <c r="K33" s="362"/>
      <c r="L33" s="362"/>
      <c r="M33" s="362"/>
      <c r="N33" s="14"/>
    </row>
    <row r="34" spans="1:14" s="10" customFormat="1" ht="40" customHeight="1">
      <c r="A34" s="10" t="e">
        <f ca="1">IF(#REF!&lt;&gt;"",CELL("ROW",#REF!),"")</f>
        <v>#REF!</v>
      </c>
      <c r="B34" s="5"/>
      <c r="C34" s="97"/>
      <c r="D34" s="97"/>
      <c r="E34" s="137"/>
      <c r="F34" s="97"/>
      <c r="G34" s="305" t="str">
        <f>IF(ISNUMBER(C34),LOOKUP(F34,{"Could Not Produce Water","Equipment Issue","Yield Deemed Too Slow"},{4,5,6}),"")</f>
        <v/>
      </c>
      <c r="H34" s="97"/>
      <c r="I34" s="138"/>
      <c r="J34" s="361"/>
      <c r="K34" s="362"/>
      <c r="L34" s="362"/>
      <c r="M34" s="362"/>
      <c r="N34" s="14"/>
    </row>
    <row r="35" spans="1:14" s="10" customFormat="1" ht="40" customHeight="1">
      <c r="A35" s="10" t="e">
        <f ca="1">IF(#REF!&lt;&gt;"",CELL("ROW",#REF!),"")</f>
        <v>#REF!</v>
      </c>
      <c r="B35" s="5"/>
      <c r="C35" s="97"/>
      <c r="D35" s="97"/>
      <c r="E35" s="137"/>
      <c r="F35" s="97"/>
      <c r="G35" s="305" t="str">
        <f>IF(ISNUMBER(C35),LOOKUP(F35,{"Could Not Produce Water","Equipment Issue","Yield Deemed Too Slow"},{4,5,6}),"")</f>
        <v/>
      </c>
      <c r="H35" s="97"/>
      <c r="I35" s="138"/>
      <c r="J35" s="361"/>
      <c r="K35" s="362"/>
      <c r="L35" s="362"/>
      <c r="M35" s="362"/>
      <c r="N35" s="14"/>
    </row>
    <row r="36" spans="1:14" s="10" customFormat="1" ht="40" customHeight="1">
      <c r="A36" s="10" t="e">
        <f ca="1">IF(#REF!&lt;&gt;"",CELL("ROW",#REF!),"")</f>
        <v>#REF!</v>
      </c>
      <c r="B36" s="5"/>
      <c r="C36" s="97"/>
      <c r="D36" s="97"/>
      <c r="E36" s="137"/>
      <c r="F36" s="97"/>
      <c r="G36" s="305" t="str">
        <f>IF(ISNUMBER(C36),LOOKUP(F36,{"Could Not Produce Water","Equipment Issue","Yield Deemed Too Slow"},{4,5,6}),"")</f>
        <v/>
      </c>
      <c r="H36" s="97"/>
      <c r="I36" s="138"/>
      <c r="J36" s="361"/>
      <c r="K36" s="362"/>
      <c r="L36" s="362"/>
      <c r="M36" s="362"/>
      <c r="N36" s="14"/>
    </row>
    <row r="37" spans="1:14" s="10" customFormat="1" ht="40" customHeight="1">
      <c r="A37" s="10" t="e">
        <f ca="1">IF(#REF!&lt;&gt;"",CELL("ROW",#REF!),"")</f>
        <v>#REF!</v>
      </c>
      <c r="B37" s="5"/>
      <c r="C37" s="97"/>
      <c r="D37" s="97"/>
      <c r="E37" s="137"/>
      <c r="F37" s="97"/>
      <c r="G37" s="305" t="str">
        <f>IF(ISNUMBER(C37),LOOKUP(F37,{"Could Not Produce Water","Equipment Issue","Yield Deemed Too Slow"},{4,5,6}),"")</f>
        <v/>
      </c>
      <c r="H37" s="97"/>
      <c r="I37" s="138"/>
      <c r="J37" s="361"/>
      <c r="K37" s="362"/>
      <c r="L37" s="362"/>
      <c r="M37" s="362"/>
      <c r="N37" s="14"/>
    </row>
    <row r="38" spans="1:14" s="10" customFormat="1" ht="40" customHeight="1">
      <c r="A38" s="10" t="e">
        <f ca="1">IF(#REF!&lt;&gt;"",CELL("ROW",#REF!),"")</f>
        <v>#REF!</v>
      </c>
      <c r="B38" s="5"/>
      <c r="C38" s="97"/>
      <c r="D38" s="97"/>
      <c r="E38" s="137"/>
      <c r="F38" s="97"/>
      <c r="G38" s="305" t="str">
        <f>IF(ISNUMBER(C38),LOOKUP(F38,{"Could Not Produce Water","Equipment Issue","Yield Deemed Too Slow"},{4,5,6}),"")</f>
        <v/>
      </c>
      <c r="H38" s="97"/>
      <c r="I38" s="138"/>
      <c r="J38" s="361"/>
      <c r="K38" s="362"/>
      <c r="L38" s="362"/>
      <c r="M38" s="362"/>
      <c r="N38" s="14"/>
    </row>
    <row r="39" spans="1:14" s="10" customFormat="1" ht="40" customHeight="1">
      <c r="A39" s="10" t="e">
        <f ca="1">IF(#REF!&lt;&gt;"",CELL("ROW",#REF!),"")</f>
        <v>#REF!</v>
      </c>
      <c r="B39" s="5"/>
      <c r="C39" s="97"/>
      <c r="D39" s="97"/>
      <c r="E39" s="137"/>
      <c r="F39" s="97"/>
      <c r="G39" s="305" t="str">
        <f>IF(ISNUMBER(C39),LOOKUP(F39,{"Could Not Produce Water","Equipment Issue","Yield Deemed Too Slow"},{4,5,6}),"")</f>
        <v/>
      </c>
      <c r="H39" s="97"/>
      <c r="I39" s="138"/>
      <c r="J39" s="361"/>
      <c r="K39" s="362"/>
      <c r="L39" s="362"/>
      <c r="M39" s="362"/>
      <c r="N39" s="14"/>
    </row>
    <row r="40" spans="1:14" s="10" customFormat="1" ht="40" customHeight="1">
      <c r="A40" s="10" t="e">
        <f ca="1">IF(#REF!&lt;&gt;"",CELL("ROW",#REF!),"")</f>
        <v>#REF!</v>
      </c>
      <c r="B40" s="5"/>
      <c r="C40" s="97"/>
      <c r="D40" s="97"/>
      <c r="E40" s="137"/>
      <c r="F40" s="97"/>
      <c r="G40" s="305" t="str">
        <f>IF(ISNUMBER(C40),LOOKUP(F40,{"Could Not Produce Water","Equipment Issue","Yield Deemed Too Slow"},{4,5,6}),"")</f>
        <v/>
      </c>
      <c r="H40" s="97"/>
      <c r="I40" s="138"/>
      <c r="J40" s="361"/>
      <c r="K40" s="362"/>
      <c r="L40" s="362"/>
      <c r="M40" s="362"/>
      <c r="N40" s="14"/>
    </row>
    <row r="41" spans="1:14" s="10" customFormat="1" ht="40" customHeight="1">
      <c r="A41" s="10" t="e">
        <f ca="1">IF(#REF!&lt;&gt;"",CELL("ROW",#REF!),"")</f>
        <v>#REF!</v>
      </c>
      <c r="B41" s="5"/>
      <c r="C41" s="97"/>
      <c r="D41" s="97"/>
      <c r="E41" s="137"/>
      <c r="F41" s="97"/>
      <c r="G41" s="305" t="str">
        <f>IF(ISNUMBER(C41),LOOKUP(F41,{"Could Not Produce Water","Equipment Issue","Yield Deemed Too Slow"},{4,5,6}),"")</f>
        <v/>
      </c>
      <c r="H41" s="97"/>
      <c r="I41" s="138"/>
      <c r="J41" s="361"/>
      <c r="K41" s="362"/>
      <c r="L41" s="362"/>
      <c r="M41" s="362"/>
      <c r="N41" s="14"/>
    </row>
    <row r="42" spans="1:14" s="10" customFormat="1" ht="40" customHeight="1">
      <c r="A42" s="10" t="e">
        <f ca="1">IF(#REF!&lt;&gt;"",CELL("ROW",#REF!),"")</f>
        <v>#REF!</v>
      </c>
      <c r="B42" s="5"/>
      <c r="C42" s="97"/>
      <c r="D42" s="97"/>
      <c r="E42" s="137"/>
      <c r="F42" s="97"/>
      <c r="G42" s="305" t="str">
        <f>IF(ISNUMBER(C42),LOOKUP(F42,{"Could Not Produce Water","Equipment Issue","Yield Deemed Too Slow"},{4,5,6}),"")</f>
        <v/>
      </c>
      <c r="H42" s="97"/>
      <c r="I42" s="138"/>
      <c r="J42" s="361"/>
      <c r="K42" s="362"/>
      <c r="L42" s="362"/>
      <c r="M42" s="362"/>
      <c r="N42" s="14"/>
    </row>
    <row r="43" spans="1:14" s="10" customFormat="1" ht="40" customHeight="1">
      <c r="A43" s="10" t="e">
        <f ca="1">IF(#REF!&lt;&gt;"",CELL("ROW",#REF!),"")</f>
        <v>#REF!</v>
      </c>
      <c r="B43" s="5"/>
      <c r="C43" s="97"/>
      <c r="D43" s="97"/>
      <c r="E43" s="137"/>
      <c r="F43" s="97"/>
      <c r="G43" s="305" t="str">
        <f>IF(ISNUMBER(C43),LOOKUP(F43,{"Could Not Produce Water","Equipment Issue","Yield Deemed Too Slow"},{4,5,6}),"")</f>
        <v/>
      </c>
      <c r="H43" s="97"/>
      <c r="I43" s="138"/>
      <c r="J43" s="361"/>
      <c r="K43" s="362"/>
      <c r="L43" s="362"/>
      <c r="M43" s="362"/>
      <c r="N43" s="14"/>
    </row>
    <row r="44" spans="1:14" s="10" customFormat="1" ht="40" customHeight="1">
      <c r="A44" s="10" t="e">
        <f ca="1">IF(#REF!&lt;&gt;"",CELL("ROW",#REF!),"")</f>
        <v>#REF!</v>
      </c>
      <c r="B44" s="5"/>
      <c r="C44" s="97"/>
      <c r="D44" s="97"/>
      <c r="E44" s="137"/>
      <c r="F44" s="97"/>
      <c r="G44" s="305" t="str">
        <f>IF(ISNUMBER(C44),LOOKUP(F44,{"Could Not Produce Water","Equipment Issue","Yield Deemed Too Slow"},{4,5,6}),"")</f>
        <v/>
      </c>
      <c r="H44" s="97"/>
      <c r="I44" s="138"/>
      <c r="J44" s="361"/>
      <c r="K44" s="362"/>
      <c r="L44" s="362"/>
      <c r="M44" s="362"/>
      <c r="N44" s="14"/>
    </row>
    <row r="45" spans="1:14" s="10" customFormat="1" ht="40" customHeight="1">
      <c r="A45" s="10" t="e">
        <f ca="1">IF(#REF!&lt;&gt;"",CELL("ROW",#REF!),"")</f>
        <v>#REF!</v>
      </c>
      <c r="B45" s="5"/>
      <c r="C45" s="97"/>
      <c r="D45" s="97"/>
      <c r="E45" s="137"/>
      <c r="F45" s="97"/>
      <c r="G45" s="305" t="str">
        <f>IF(ISNUMBER(C45),LOOKUP(F45,{"Could Not Produce Water","Equipment Issue","Yield Deemed Too Slow"},{4,5,6}),"")</f>
        <v/>
      </c>
      <c r="H45" s="97"/>
      <c r="I45" s="138"/>
      <c r="J45" s="361"/>
      <c r="K45" s="362"/>
      <c r="L45" s="362"/>
      <c r="M45" s="362"/>
      <c r="N45" s="14"/>
    </row>
    <row r="46" spans="1:14" s="10" customFormat="1" ht="40" customHeight="1">
      <c r="B46" s="73"/>
      <c r="C46" s="97"/>
      <c r="D46" s="97"/>
      <c r="E46" s="137"/>
      <c r="F46" s="97"/>
      <c r="G46" s="305" t="str">
        <f>IF(ISNUMBER(C46),LOOKUP(F46,{"Could Not Produce Water","Equipment Issue","Yield Deemed Too Slow"},{4,5,6}),"")</f>
        <v/>
      </c>
      <c r="H46" s="97"/>
      <c r="I46" s="138"/>
      <c r="J46" s="361"/>
      <c r="K46" s="362"/>
      <c r="L46" s="362"/>
      <c r="M46" s="362"/>
      <c r="N46" s="14"/>
    </row>
    <row r="47" spans="1:14" ht="10" customHeight="1">
      <c r="B47" s="25"/>
      <c r="C47" s="26"/>
      <c r="D47" s="72"/>
      <c r="E47" s="26"/>
      <c r="F47" s="26"/>
      <c r="G47" s="26"/>
      <c r="H47" s="26"/>
      <c r="I47" s="26"/>
      <c r="J47" s="26"/>
      <c r="K47" s="26"/>
      <c r="L47" s="26"/>
      <c r="M47" s="26"/>
      <c r="N47" s="27"/>
    </row>
    <row r="48" spans="1:14">
      <c r="C48" s="60" t="str">
        <f ca="1">CELL("filename",B10)</f>
        <v>\\cdlp-ttfile\Site_Characterization\PROJECT FOLDER\2020 PROJECTS\20.206201008 - KGS - MiHPT &amp; APS - Marietta, GA AFP6\APS\MSTJV\[DPT13_Groundwater Profiling Log_MSTJV.xlsx]Sample Attempt</v>
      </c>
    </row>
    <row r="49" spans="2:13">
      <c r="M49" s="140"/>
    </row>
    <row r="59" spans="2:13">
      <c r="B59" s="346"/>
      <c r="C59" s="347"/>
    </row>
    <row r="60" spans="2:13">
      <c r="B60" s="348"/>
      <c r="C60" s="349"/>
    </row>
  </sheetData>
  <sheetProtection selectLockedCells="1"/>
  <mergeCells count="47">
    <mergeCell ref="C15:D15"/>
    <mergeCell ref="K10:L10"/>
    <mergeCell ref="G12:I12"/>
    <mergeCell ref="C2:L3"/>
    <mergeCell ref="C4:C5"/>
    <mergeCell ref="D4:D5"/>
    <mergeCell ref="F4:H6"/>
    <mergeCell ref="I4:J5"/>
    <mergeCell ref="K4:L4"/>
    <mergeCell ref="J20:M20"/>
    <mergeCell ref="J21:M21"/>
    <mergeCell ref="J22:M22"/>
    <mergeCell ref="J23:M23"/>
    <mergeCell ref="J16:M16"/>
    <mergeCell ref="M4:M5"/>
    <mergeCell ref="K7:L7"/>
    <mergeCell ref="K8:L8"/>
    <mergeCell ref="K9:L9"/>
    <mergeCell ref="J19:M19"/>
    <mergeCell ref="J17:M17"/>
    <mergeCell ref="J18:M18"/>
    <mergeCell ref="J13:L13"/>
    <mergeCell ref="J24:M24"/>
    <mergeCell ref="J25:M25"/>
    <mergeCell ref="J26:M26"/>
    <mergeCell ref="J27:M27"/>
    <mergeCell ref="J28:M28"/>
    <mergeCell ref="J41:M41"/>
    <mergeCell ref="J42:M42"/>
    <mergeCell ref="J40:M40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B59:C59"/>
    <mergeCell ref="B60:C60"/>
    <mergeCell ref="J43:M43"/>
    <mergeCell ref="J44:M44"/>
    <mergeCell ref="J45:M45"/>
    <mergeCell ref="J46:M46"/>
  </mergeCell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workbookViewId="0">
      <selection activeCell="T21" sqref="T21"/>
    </sheetView>
  </sheetViews>
  <sheetFormatPr defaultRowHeight="12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76"/>
  <sheetViews>
    <sheetView zoomScaleNormal="100" workbookViewId="0">
      <pane ySplit="1" topLeftCell="A2" activePane="bottomLeft" state="frozen"/>
      <selection activeCell="D4" sqref="D4:D5"/>
      <selection pane="bottomLeft"/>
    </sheetView>
  </sheetViews>
  <sheetFormatPr defaultRowHeight="12.5"/>
  <sheetData>
    <row r="1" spans="1:8">
      <c r="A1" t="s">
        <v>158</v>
      </c>
      <c r="B1" t="s">
        <v>159</v>
      </c>
      <c r="C1" t="s">
        <v>160</v>
      </c>
      <c r="D1" t="s">
        <v>161</v>
      </c>
      <c r="E1" t="s">
        <v>45</v>
      </c>
      <c r="F1" t="s">
        <v>162</v>
      </c>
      <c r="G1" t="s">
        <v>163</v>
      </c>
      <c r="H1" t="s">
        <v>62</v>
      </c>
    </row>
    <row r="2" spans="1:8">
      <c r="A2">
        <v>2559.0230000000001</v>
      </c>
      <c r="B2">
        <v>-39.768999999999998</v>
      </c>
      <c r="C2">
        <v>-39.768000000000001</v>
      </c>
      <c r="D2">
        <v>0</v>
      </c>
      <c r="E2">
        <v>194.244</v>
      </c>
      <c r="F2">
        <v>80</v>
      </c>
      <c r="G2">
        <v>55.569000000000003</v>
      </c>
      <c r="H2">
        <v>4.2714000000000008</v>
      </c>
    </row>
    <row r="3" spans="1:8">
      <c r="A3">
        <v>2559.6439999999998</v>
      </c>
      <c r="B3">
        <v>-39.832999999999998</v>
      </c>
      <c r="C3">
        <v>-39.831000000000003</v>
      </c>
      <c r="D3">
        <v>10.273999999999999</v>
      </c>
      <c r="E3">
        <v>193.334</v>
      </c>
      <c r="F3">
        <v>80</v>
      </c>
      <c r="G3">
        <v>55.412999999999997</v>
      </c>
      <c r="H3">
        <v>4.2273000000000005</v>
      </c>
    </row>
    <row r="4" spans="1:8">
      <c r="A4">
        <v>2560.2649999999999</v>
      </c>
      <c r="B4">
        <v>-39.901000000000003</v>
      </c>
      <c r="C4">
        <v>-39.898000000000003</v>
      </c>
      <c r="D4">
        <v>10.786</v>
      </c>
      <c r="E4">
        <v>194.18600000000001</v>
      </c>
      <c r="F4">
        <v>80</v>
      </c>
      <c r="G4">
        <v>55.56</v>
      </c>
      <c r="H4">
        <v>4.2687000000000008</v>
      </c>
    </row>
    <row r="5" spans="1:8">
      <c r="A5">
        <v>2560.8850000000002</v>
      </c>
      <c r="B5">
        <v>-39.966000000000001</v>
      </c>
      <c r="C5">
        <v>-39.963000000000001</v>
      </c>
      <c r="D5">
        <v>10.398</v>
      </c>
      <c r="E5">
        <v>195.012</v>
      </c>
      <c r="F5">
        <v>80</v>
      </c>
      <c r="G5">
        <v>55.439</v>
      </c>
      <c r="H5">
        <v>4.3101000000000003</v>
      </c>
    </row>
    <row r="6" spans="1:8">
      <c r="A6">
        <v>2561.5039999999999</v>
      </c>
      <c r="B6">
        <v>-40.024000000000001</v>
      </c>
      <c r="C6">
        <v>-40.020000000000003</v>
      </c>
      <c r="D6">
        <v>9.2200000000000006</v>
      </c>
      <c r="E6">
        <v>196.012</v>
      </c>
      <c r="F6">
        <v>80</v>
      </c>
      <c r="G6">
        <v>55.378999999999998</v>
      </c>
      <c r="H6">
        <v>4.3596000000000004</v>
      </c>
    </row>
    <row r="7" spans="1:8">
      <c r="A7">
        <v>2562.44</v>
      </c>
      <c r="B7">
        <v>-40.094000000000001</v>
      </c>
      <c r="C7">
        <v>-40.088999999999999</v>
      </c>
      <c r="D7">
        <v>7.37</v>
      </c>
      <c r="E7">
        <v>194.07400000000001</v>
      </c>
      <c r="F7">
        <v>80</v>
      </c>
      <c r="G7">
        <v>55.42</v>
      </c>
      <c r="H7">
        <v>4.2633000000000001</v>
      </c>
    </row>
    <row r="8" spans="1:8">
      <c r="A8">
        <v>2563.694</v>
      </c>
      <c r="B8">
        <v>-40.155999999999999</v>
      </c>
      <c r="C8">
        <v>-40.15</v>
      </c>
      <c r="D8">
        <v>4.859</v>
      </c>
      <c r="E8">
        <v>194.65100000000001</v>
      </c>
      <c r="F8">
        <v>80</v>
      </c>
      <c r="G8">
        <v>55.433</v>
      </c>
      <c r="H8">
        <v>4.2921000000000005</v>
      </c>
    </row>
    <row r="9" spans="1:8">
      <c r="A9">
        <v>2564.951</v>
      </c>
      <c r="B9">
        <v>-40.213000000000001</v>
      </c>
      <c r="C9">
        <v>-40.206000000000003</v>
      </c>
      <c r="D9">
        <v>4.4859999999999998</v>
      </c>
      <c r="E9">
        <v>196.44900000000001</v>
      </c>
      <c r="F9">
        <v>80</v>
      </c>
      <c r="G9">
        <v>55.411999999999999</v>
      </c>
      <c r="H9">
        <v>4.3821000000000003</v>
      </c>
    </row>
    <row r="10" spans="1:8">
      <c r="A10">
        <v>2566.2069999999999</v>
      </c>
      <c r="B10">
        <v>-40.264000000000003</v>
      </c>
      <c r="C10">
        <v>-40.256999999999998</v>
      </c>
      <c r="D10">
        <v>4.048</v>
      </c>
      <c r="E10">
        <v>194.86099999999999</v>
      </c>
      <c r="F10">
        <v>80</v>
      </c>
      <c r="G10">
        <v>55.393999999999998</v>
      </c>
      <c r="H10">
        <v>4.3020000000000005</v>
      </c>
    </row>
    <row r="11" spans="1:8">
      <c r="A11">
        <v>2567.1509999999998</v>
      </c>
      <c r="B11">
        <v>-40.314999999999998</v>
      </c>
      <c r="C11">
        <v>-40.307000000000002</v>
      </c>
      <c r="D11">
        <v>5.3360000000000003</v>
      </c>
      <c r="E11">
        <v>195.24600000000001</v>
      </c>
      <c r="F11">
        <v>80</v>
      </c>
      <c r="G11">
        <v>55.426000000000002</v>
      </c>
      <c r="H11">
        <v>4.3209</v>
      </c>
    </row>
    <row r="12" spans="1:8">
      <c r="A12">
        <v>2568.1</v>
      </c>
      <c r="B12">
        <v>-40.378999999999998</v>
      </c>
      <c r="C12">
        <v>-40.369999999999997</v>
      </c>
      <c r="D12">
        <v>6.5919999999999996</v>
      </c>
      <c r="E12">
        <v>195.11500000000001</v>
      </c>
      <c r="F12">
        <v>80</v>
      </c>
      <c r="G12">
        <v>55.466000000000001</v>
      </c>
      <c r="H12">
        <v>4.3145999999999995</v>
      </c>
    </row>
    <row r="13" spans="1:8">
      <c r="A13">
        <v>2569.0439999999999</v>
      </c>
      <c r="B13">
        <v>-40.445</v>
      </c>
      <c r="C13">
        <v>-40.435000000000002</v>
      </c>
      <c r="D13">
        <v>6.9130000000000003</v>
      </c>
      <c r="E13">
        <v>193.77099999999999</v>
      </c>
      <c r="F13">
        <v>80</v>
      </c>
      <c r="G13">
        <v>55.417000000000002</v>
      </c>
      <c r="H13">
        <v>4.2488999999999999</v>
      </c>
    </row>
    <row r="14" spans="1:8">
      <c r="A14">
        <v>2569.989</v>
      </c>
      <c r="B14">
        <v>-40.506999999999998</v>
      </c>
      <c r="C14">
        <v>-40.496000000000002</v>
      </c>
      <c r="D14">
        <v>6.4720000000000004</v>
      </c>
      <c r="E14">
        <v>192.08600000000001</v>
      </c>
      <c r="F14">
        <v>80</v>
      </c>
      <c r="G14">
        <v>56.143999999999998</v>
      </c>
      <c r="H14">
        <v>4.1679000000000004</v>
      </c>
    </row>
    <row r="15" spans="1:8">
      <c r="A15">
        <v>2570.931</v>
      </c>
      <c r="B15">
        <v>-40.561999999999998</v>
      </c>
      <c r="C15">
        <v>-40.551000000000002</v>
      </c>
      <c r="D15">
        <v>5.8010000000000002</v>
      </c>
      <c r="E15">
        <v>183.52600000000001</v>
      </c>
      <c r="F15">
        <v>80</v>
      </c>
      <c r="G15">
        <v>57.125999999999998</v>
      </c>
      <c r="H15">
        <v>3.7835999999999999</v>
      </c>
    </row>
    <row r="16" spans="1:8">
      <c r="A16">
        <v>2571.8589999999999</v>
      </c>
      <c r="B16">
        <v>-40.613999999999997</v>
      </c>
      <c r="C16">
        <v>-40.603000000000002</v>
      </c>
      <c r="D16">
        <v>5.5430000000000001</v>
      </c>
      <c r="E16">
        <v>174.48099999999999</v>
      </c>
      <c r="F16">
        <v>80</v>
      </c>
      <c r="G16">
        <v>58.103000000000002</v>
      </c>
      <c r="H16">
        <v>3.4218000000000002</v>
      </c>
    </row>
    <row r="17" spans="1:8">
      <c r="A17">
        <v>2573.0990000000002</v>
      </c>
      <c r="B17">
        <v>-40.679000000000002</v>
      </c>
      <c r="C17">
        <v>-40.665999999999997</v>
      </c>
      <c r="D17">
        <v>5.1429999999999998</v>
      </c>
      <c r="E17">
        <v>164.90100000000001</v>
      </c>
      <c r="F17">
        <v>80</v>
      </c>
      <c r="G17">
        <v>58.942999999999998</v>
      </c>
      <c r="H17">
        <v>3.0798000000000001</v>
      </c>
    </row>
    <row r="18" spans="1:8">
      <c r="A18">
        <v>2574.34</v>
      </c>
      <c r="B18">
        <v>-40.743000000000002</v>
      </c>
      <c r="C18">
        <v>-40.729999999999997</v>
      </c>
      <c r="D18">
        <v>5.0919999999999996</v>
      </c>
      <c r="E18">
        <v>153.84399999999999</v>
      </c>
      <c r="F18">
        <v>80</v>
      </c>
      <c r="G18">
        <v>60.405000000000001</v>
      </c>
      <c r="H18">
        <v>2.7279</v>
      </c>
    </row>
    <row r="19" spans="1:8">
      <c r="A19">
        <v>2575.5810000000001</v>
      </c>
      <c r="B19">
        <v>-40.798999999999999</v>
      </c>
      <c r="C19">
        <v>-40.784999999999997</v>
      </c>
      <c r="D19">
        <v>4.4969999999999999</v>
      </c>
      <c r="E19">
        <v>133.58799999999999</v>
      </c>
      <c r="F19">
        <v>80</v>
      </c>
      <c r="G19">
        <v>62.424999999999997</v>
      </c>
      <c r="H19">
        <v>2.1789000000000001</v>
      </c>
    </row>
    <row r="20" spans="1:8">
      <c r="A20">
        <v>2576.837</v>
      </c>
      <c r="B20">
        <v>-40.853999999999999</v>
      </c>
      <c r="C20">
        <v>-40.838999999999999</v>
      </c>
      <c r="D20">
        <v>4.2910000000000004</v>
      </c>
      <c r="E20">
        <v>114.43600000000001</v>
      </c>
      <c r="F20">
        <v>80</v>
      </c>
      <c r="G20">
        <v>63.838999999999999</v>
      </c>
      <c r="H20">
        <v>1.7433000000000001</v>
      </c>
    </row>
    <row r="21" spans="1:8">
      <c r="A21">
        <v>2578.0790000000002</v>
      </c>
      <c r="B21">
        <v>-40.908000000000001</v>
      </c>
      <c r="C21">
        <v>-40.892000000000003</v>
      </c>
      <c r="D21">
        <v>4.2869999999999999</v>
      </c>
      <c r="E21">
        <v>99.831999999999994</v>
      </c>
      <c r="F21">
        <v>80</v>
      </c>
      <c r="G21">
        <v>64.828999999999994</v>
      </c>
      <c r="H21">
        <v>1.4526000000000001</v>
      </c>
    </row>
    <row r="22" spans="1:8">
      <c r="A22">
        <v>2579.328</v>
      </c>
      <c r="B22">
        <v>-40.960999999999999</v>
      </c>
      <c r="C22">
        <v>-40.945999999999998</v>
      </c>
      <c r="D22">
        <v>4.25</v>
      </c>
      <c r="E22">
        <v>89.57</v>
      </c>
      <c r="F22">
        <v>80</v>
      </c>
      <c r="G22">
        <v>65.363</v>
      </c>
      <c r="H22">
        <v>1.2653999999999999</v>
      </c>
    </row>
    <row r="23" spans="1:8">
      <c r="A23">
        <v>2580.5889999999999</v>
      </c>
      <c r="B23">
        <v>-41.017000000000003</v>
      </c>
      <c r="C23">
        <v>-41</v>
      </c>
      <c r="D23">
        <v>4.3339999999999996</v>
      </c>
      <c r="E23">
        <v>84.203999999999994</v>
      </c>
      <c r="F23">
        <v>80</v>
      </c>
      <c r="G23">
        <v>65.588999999999999</v>
      </c>
      <c r="H23">
        <v>1.1727000000000001</v>
      </c>
    </row>
    <row r="24" spans="1:8">
      <c r="A24">
        <v>2581.8539999999998</v>
      </c>
      <c r="B24">
        <v>-41.067999999999998</v>
      </c>
      <c r="C24">
        <v>-41.051000000000002</v>
      </c>
      <c r="D24">
        <v>4.0339999999999998</v>
      </c>
      <c r="E24">
        <v>84.412999999999997</v>
      </c>
      <c r="F24">
        <v>80</v>
      </c>
      <c r="G24">
        <v>65.468000000000004</v>
      </c>
      <c r="H24">
        <v>1.1762999999999999</v>
      </c>
    </row>
    <row r="25" spans="1:8">
      <c r="A25">
        <v>2583.1039999999998</v>
      </c>
      <c r="B25">
        <v>-41.119</v>
      </c>
      <c r="C25">
        <v>-41.100999999999999</v>
      </c>
      <c r="D25">
        <v>3.9889999999999999</v>
      </c>
      <c r="E25">
        <v>86.358000000000004</v>
      </c>
      <c r="F25">
        <v>80</v>
      </c>
      <c r="G25">
        <v>65.59</v>
      </c>
      <c r="H25">
        <v>1.2096</v>
      </c>
    </row>
    <row r="26" spans="1:8">
      <c r="A26">
        <v>2584.3620000000001</v>
      </c>
      <c r="B26">
        <v>-41.17</v>
      </c>
      <c r="C26">
        <v>-41.151000000000003</v>
      </c>
      <c r="D26">
        <v>3.9950000000000001</v>
      </c>
      <c r="E26">
        <v>78.588999999999999</v>
      </c>
      <c r="F26">
        <v>80</v>
      </c>
      <c r="G26">
        <v>66.447000000000003</v>
      </c>
      <c r="H26">
        <v>1.0782</v>
      </c>
    </row>
    <row r="27" spans="1:8">
      <c r="A27">
        <v>2585.6170000000002</v>
      </c>
      <c r="B27">
        <v>-41.222000000000001</v>
      </c>
      <c r="C27">
        <v>-41.203000000000003</v>
      </c>
      <c r="D27">
        <v>4.1280000000000001</v>
      </c>
      <c r="E27">
        <v>71.674999999999997</v>
      </c>
      <c r="F27">
        <v>80</v>
      </c>
      <c r="G27">
        <v>66.447999999999993</v>
      </c>
      <c r="H27">
        <v>0.96660000000000013</v>
      </c>
    </row>
    <row r="28" spans="1:8">
      <c r="A28">
        <v>2586.877</v>
      </c>
      <c r="B28">
        <v>-41.274000000000001</v>
      </c>
      <c r="C28">
        <v>-41.253999999999998</v>
      </c>
      <c r="D28">
        <v>4.0289999999999999</v>
      </c>
      <c r="E28">
        <v>75.225999999999999</v>
      </c>
      <c r="F28">
        <v>80</v>
      </c>
      <c r="G28">
        <v>66.558000000000007</v>
      </c>
      <c r="H28">
        <v>1.0242</v>
      </c>
    </row>
    <row r="29" spans="1:8">
      <c r="A29">
        <v>2588.136</v>
      </c>
      <c r="B29">
        <v>-41.325000000000003</v>
      </c>
      <c r="C29">
        <v>-41.305</v>
      </c>
      <c r="D29">
        <v>4.0359999999999996</v>
      </c>
      <c r="E29">
        <v>66.971999999999994</v>
      </c>
      <c r="F29">
        <v>80</v>
      </c>
      <c r="G29">
        <v>67.094999999999999</v>
      </c>
      <c r="H29">
        <v>0.89370000000000005</v>
      </c>
    </row>
    <row r="30" spans="1:8">
      <c r="A30">
        <v>2589.69</v>
      </c>
      <c r="B30">
        <v>-41.386000000000003</v>
      </c>
      <c r="C30">
        <v>-41.365000000000002</v>
      </c>
      <c r="D30">
        <v>3.8610000000000002</v>
      </c>
      <c r="E30">
        <v>60.447000000000003</v>
      </c>
      <c r="F30">
        <v>80</v>
      </c>
      <c r="G30">
        <v>67.391000000000005</v>
      </c>
      <c r="H30">
        <v>0.79470000000000007</v>
      </c>
    </row>
    <row r="31" spans="1:8">
      <c r="A31">
        <v>2591.2420000000002</v>
      </c>
      <c r="B31">
        <v>-41.445</v>
      </c>
      <c r="C31">
        <v>-41.423000000000002</v>
      </c>
      <c r="D31">
        <v>3.782</v>
      </c>
      <c r="E31">
        <v>56.323</v>
      </c>
      <c r="F31">
        <v>80</v>
      </c>
      <c r="G31">
        <v>67.706000000000003</v>
      </c>
      <c r="H31">
        <v>0.73349999999999993</v>
      </c>
    </row>
    <row r="32" spans="1:8">
      <c r="A32">
        <v>2592.8049999999998</v>
      </c>
      <c r="B32">
        <v>-41.503999999999998</v>
      </c>
      <c r="C32">
        <v>-41.481000000000002</v>
      </c>
      <c r="D32">
        <v>3.7</v>
      </c>
      <c r="E32">
        <v>59.085000000000001</v>
      </c>
      <c r="F32">
        <v>80</v>
      </c>
      <c r="G32">
        <v>67.397999999999996</v>
      </c>
      <c r="H32">
        <v>0.77400000000000002</v>
      </c>
    </row>
    <row r="33" spans="1:8">
      <c r="A33">
        <v>2594.0459999999998</v>
      </c>
      <c r="B33">
        <v>-41.561</v>
      </c>
      <c r="C33">
        <v>-41.537999999999997</v>
      </c>
      <c r="D33">
        <v>4.5750000000000002</v>
      </c>
      <c r="E33">
        <v>60.360999999999997</v>
      </c>
      <c r="F33">
        <v>80</v>
      </c>
      <c r="G33">
        <v>67.668000000000006</v>
      </c>
      <c r="H33">
        <v>0.79290000000000005</v>
      </c>
    </row>
    <row r="34" spans="1:8">
      <c r="A34">
        <v>2595.2869999999998</v>
      </c>
      <c r="B34">
        <v>-41.618000000000002</v>
      </c>
      <c r="C34">
        <v>-41.594000000000001</v>
      </c>
      <c r="D34">
        <v>4.548</v>
      </c>
      <c r="E34">
        <v>57.89</v>
      </c>
      <c r="F34">
        <v>80</v>
      </c>
      <c r="G34">
        <v>67.763000000000005</v>
      </c>
      <c r="H34">
        <v>0.75690000000000002</v>
      </c>
    </row>
    <row r="35" spans="1:8">
      <c r="A35">
        <v>2596.223</v>
      </c>
      <c r="B35">
        <v>-41.677999999999997</v>
      </c>
      <c r="C35">
        <v>-41.654000000000003</v>
      </c>
      <c r="D35">
        <v>6.3150000000000004</v>
      </c>
      <c r="E35">
        <v>58.128999999999998</v>
      </c>
      <c r="F35">
        <v>80</v>
      </c>
      <c r="G35">
        <v>67.605000000000004</v>
      </c>
      <c r="H35">
        <v>0.76049999999999995</v>
      </c>
    </row>
    <row r="36" spans="1:8">
      <c r="A36">
        <v>2597.154</v>
      </c>
      <c r="B36">
        <v>-41.738999999999997</v>
      </c>
      <c r="C36">
        <v>-41.713000000000001</v>
      </c>
      <c r="D36">
        <v>6.4059999999999997</v>
      </c>
      <c r="E36">
        <v>61.034999999999997</v>
      </c>
      <c r="F36">
        <v>80</v>
      </c>
      <c r="G36">
        <v>67.415000000000006</v>
      </c>
      <c r="H36">
        <v>0.80370000000000008</v>
      </c>
    </row>
    <row r="37" spans="1:8">
      <c r="A37">
        <v>2604.9479999999999</v>
      </c>
      <c r="B37">
        <v>-41.792999999999999</v>
      </c>
      <c r="C37">
        <v>-41.767000000000003</v>
      </c>
      <c r="D37">
        <v>0.68700000000000006</v>
      </c>
      <c r="E37">
        <v>68.200999999999993</v>
      </c>
      <c r="F37">
        <v>80</v>
      </c>
      <c r="G37">
        <v>67.188000000000002</v>
      </c>
      <c r="H37">
        <v>0.91260000000000008</v>
      </c>
    </row>
    <row r="38" spans="1:8">
      <c r="A38">
        <v>2606.509</v>
      </c>
      <c r="B38">
        <v>-41.847000000000001</v>
      </c>
      <c r="C38">
        <v>-41.82</v>
      </c>
      <c r="D38">
        <v>3.4060000000000001</v>
      </c>
      <c r="E38">
        <v>70.683999999999997</v>
      </c>
      <c r="F38">
        <v>80</v>
      </c>
      <c r="G38">
        <v>67.015000000000001</v>
      </c>
      <c r="H38">
        <v>0.95129999999999992</v>
      </c>
    </row>
    <row r="39" spans="1:8">
      <c r="A39">
        <v>2608.0590000000002</v>
      </c>
      <c r="B39">
        <v>-41.902999999999999</v>
      </c>
      <c r="C39">
        <v>-41.875</v>
      </c>
      <c r="D39">
        <v>3.5630000000000002</v>
      </c>
      <c r="E39">
        <v>74.465999999999994</v>
      </c>
      <c r="F39">
        <v>80</v>
      </c>
      <c r="G39">
        <v>66.706000000000003</v>
      </c>
      <c r="H39">
        <v>1.0116000000000001</v>
      </c>
    </row>
    <row r="40" spans="1:8">
      <c r="A40">
        <v>2609.6320000000001</v>
      </c>
      <c r="B40">
        <v>-41.960999999999999</v>
      </c>
      <c r="C40">
        <v>-41.933</v>
      </c>
      <c r="D40">
        <v>3.6709999999999998</v>
      </c>
      <c r="E40">
        <v>76.355999999999995</v>
      </c>
      <c r="F40">
        <v>80</v>
      </c>
      <c r="G40">
        <v>66.616</v>
      </c>
      <c r="H40">
        <v>1.0422</v>
      </c>
    </row>
    <row r="41" spans="1:8">
      <c r="A41">
        <v>2611.2040000000002</v>
      </c>
      <c r="B41">
        <v>-42.023000000000003</v>
      </c>
      <c r="C41">
        <v>-41.994</v>
      </c>
      <c r="D41">
        <v>3.8639999999999999</v>
      </c>
      <c r="E41">
        <v>79.575000000000003</v>
      </c>
      <c r="F41">
        <v>80</v>
      </c>
      <c r="G41">
        <v>66.356999999999999</v>
      </c>
      <c r="H41">
        <v>1.0953000000000002</v>
      </c>
    </row>
    <row r="42" spans="1:8">
      <c r="A42">
        <v>2612.4650000000001</v>
      </c>
      <c r="B42">
        <v>-42.073</v>
      </c>
      <c r="C42">
        <v>-42.043999999999997</v>
      </c>
      <c r="D42">
        <v>3.96</v>
      </c>
      <c r="E42">
        <v>81.144000000000005</v>
      </c>
      <c r="F42">
        <v>80</v>
      </c>
      <c r="G42">
        <v>66.286000000000001</v>
      </c>
      <c r="H42">
        <v>1.1214</v>
      </c>
    </row>
    <row r="43" spans="1:8">
      <c r="A43">
        <v>2614.0349999999999</v>
      </c>
      <c r="B43">
        <v>-42.133000000000003</v>
      </c>
      <c r="C43">
        <v>-42.103000000000002</v>
      </c>
      <c r="D43">
        <v>3.7530000000000001</v>
      </c>
      <c r="E43">
        <v>83.05</v>
      </c>
      <c r="F43">
        <v>80</v>
      </c>
      <c r="G43">
        <v>66.055999999999997</v>
      </c>
      <c r="H43">
        <v>1.1529</v>
      </c>
    </row>
    <row r="44" spans="1:8">
      <c r="A44">
        <v>2615.6089999999999</v>
      </c>
      <c r="B44">
        <v>-42.19</v>
      </c>
      <c r="C44">
        <v>-42.158999999999999</v>
      </c>
      <c r="D44">
        <v>3.6019999999999999</v>
      </c>
      <c r="E44">
        <v>81.992999999999995</v>
      </c>
      <c r="F44">
        <v>80</v>
      </c>
      <c r="G44">
        <v>66.391000000000005</v>
      </c>
      <c r="H44">
        <v>1.1349</v>
      </c>
    </row>
    <row r="45" spans="1:8">
      <c r="A45">
        <v>2617.1909999999998</v>
      </c>
      <c r="B45">
        <v>-42.247</v>
      </c>
      <c r="C45">
        <v>-42.215000000000003</v>
      </c>
      <c r="D45">
        <v>3.5470000000000002</v>
      </c>
      <c r="E45">
        <v>78.358000000000004</v>
      </c>
      <c r="F45">
        <v>80</v>
      </c>
      <c r="G45">
        <v>66.441000000000003</v>
      </c>
      <c r="H45">
        <v>1.0746</v>
      </c>
    </row>
    <row r="46" spans="1:8">
      <c r="A46">
        <v>2618.7539999999999</v>
      </c>
      <c r="B46">
        <v>-42.301000000000002</v>
      </c>
      <c r="C46">
        <v>-42.268999999999998</v>
      </c>
      <c r="D46">
        <v>3.431</v>
      </c>
      <c r="E46">
        <v>80.777000000000001</v>
      </c>
      <c r="F46">
        <v>80</v>
      </c>
      <c r="G46">
        <v>66.314999999999998</v>
      </c>
      <c r="H46">
        <v>1.1151000000000002</v>
      </c>
    </row>
    <row r="47" spans="1:8">
      <c r="A47">
        <v>2620.3040000000001</v>
      </c>
      <c r="B47">
        <v>-42.351999999999997</v>
      </c>
      <c r="C47">
        <v>-42.319000000000003</v>
      </c>
      <c r="D47">
        <v>3.2469999999999999</v>
      </c>
      <c r="E47">
        <v>80.412999999999997</v>
      </c>
      <c r="F47">
        <v>80</v>
      </c>
      <c r="G47">
        <v>66.311999999999998</v>
      </c>
      <c r="H47">
        <v>1.1088</v>
      </c>
    </row>
    <row r="48" spans="1:8">
      <c r="A48">
        <v>2622.1660000000002</v>
      </c>
      <c r="B48">
        <v>-42.411000000000001</v>
      </c>
      <c r="C48">
        <v>-42.378</v>
      </c>
      <c r="D48">
        <v>3.1309999999999998</v>
      </c>
      <c r="E48">
        <v>80.811999999999998</v>
      </c>
      <c r="F48">
        <v>80</v>
      </c>
      <c r="G48">
        <v>66.25</v>
      </c>
      <c r="H48">
        <v>1.1151000000000002</v>
      </c>
    </row>
    <row r="49" spans="1:8">
      <c r="A49">
        <v>2624.0320000000002</v>
      </c>
      <c r="B49">
        <v>-42.47</v>
      </c>
      <c r="C49">
        <v>-42.436</v>
      </c>
      <c r="D49">
        <v>3.11</v>
      </c>
      <c r="E49">
        <v>84.393000000000001</v>
      </c>
      <c r="F49">
        <v>80</v>
      </c>
      <c r="G49">
        <v>65.861999999999995</v>
      </c>
      <c r="H49">
        <v>1.1762999999999999</v>
      </c>
    </row>
    <row r="50" spans="1:8">
      <c r="A50">
        <v>2625.895</v>
      </c>
      <c r="B50">
        <v>-42.529000000000003</v>
      </c>
      <c r="C50">
        <v>-42.494</v>
      </c>
      <c r="D50">
        <v>3.1139999999999999</v>
      </c>
      <c r="E50">
        <v>87.947999999999993</v>
      </c>
      <c r="F50">
        <v>80</v>
      </c>
      <c r="G50">
        <v>65.78</v>
      </c>
      <c r="H50">
        <v>1.2375</v>
      </c>
    </row>
    <row r="51" spans="1:8">
      <c r="A51">
        <v>2627.453</v>
      </c>
      <c r="B51">
        <v>-42.579000000000001</v>
      </c>
      <c r="C51">
        <v>-42.542999999999999</v>
      </c>
      <c r="D51">
        <v>3.1789999999999998</v>
      </c>
      <c r="E51">
        <v>88.948999999999998</v>
      </c>
      <c r="F51">
        <v>80</v>
      </c>
      <c r="G51">
        <v>65.692999999999998</v>
      </c>
      <c r="H51">
        <v>1.2545999999999999</v>
      </c>
    </row>
    <row r="52" spans="1:8">
      <c r="A52">
        <v>2629.32</v>
      </c>
      <c r="B52">
        <v>-42.637</v>
      </c>
      <c r="C52">
        <v>-42.6</v>
      </c>
      <c r="D52">
        <v>3.0449999999999999</v>
      </c>
      <c r="E52">
        <v>91.394000000000005</v>
      </c>
      <c r="F52">
        <v>80</v>
      </c>
      <c r="G52">
        <v>65.676000000000002</v>
      </c>
      <c r="H52">
        <v>1.2978000000000001</v>
      </c>
    </row>
    <row r="53" spans="1:8">
      <c r="A53">
        <v>2730.0349999999999</v>
      </c>
      <c r="B53">
        <v>-42.66</v>
      </c>
      <c r="C53">
        <v>-42.658000000000001</v>
      </c>
      <c r="D53">
        <v>0</v>
      </c>
      <c r="E53">
        <v>81.858000000000004</v>
      </c>
      <c r="F53">
        <v>80</v>
      </c>
      <c r="G53">
        <v>66.212999999999994</v>
      </c>
      <c r="H53">
        <v>1.1331</v>
      </c>
    </row>
    <row r="54" spans="1:8">
      <c r="A54">
        <v>2731.9070000000002</v>
      </c>
      <c r="B54">
        <v>-42.719000000000001</v>
      </c>
      <c r="C54">
        <v>-42.716000000000001</v>
      </c>
      <c r="D54">
        <v>3.05</v>
      </c>
      <c r="E54">
        <v>86.436999999999998</v>
      </c>
      <c r="F54">
        <v>80</v>
      </c>
      <c r="G54">
        <v>65.789000000000001</v>
      </c>
      <c r="H54">
        <v>1.2114</v>
      </c>
    </row>
    <row r="55" spans="1:8">
      <c r="A55">
        <v>2733.7759999999998</v>
      </c>
      <c r="B55">
        <v>-42.77</v>
      </c>
      <c r="C55">
        <v>-42.765999999999998</v>
      </c>
      <c r="D55">
        <v>2.6859999999999999</v>
      </c>
      <c r="E55">
        <v>91.575999999999993</v>
      </c>
      <c r="F55">
        <v>80</v>
      </c>
      <c r="G55">
        <v>65.444000000000003</v>
      </c>
      <c r="H55">
        <v>1.3013999999999999</v>
      </c>
    </row>
    <row r="56" spans="1:8">
      <c r="A56">
        <v>2735.9589999999998</v>
      </c>
      <c r="B56">
        <v>-42.828000000000003</v>
      </c>
      <c r="C56">
        <v>-42.822000000000003</v>
      </c>
      <c r="D56">
        <v>2.5859999999999999</v>
      </c>
      <c r="E56">
        <v>92.311999999999998</v>
      </c>
      <c r="F56">
        <v>80</v>
      </c>
      <c r="G56">
        <v>65.257000000000005</v>
      </c>
      <c r="H56">
        <v>1.3140000000000001</v>
      </c>
    </row>
    <row r="57" spans="1:8">
      <c r="A57">
        <v>2737.82</v>
      </c>
      <c r="B57">
        <v>-42.88</v>
      </c>
      <c r="C57">
        <v>-42.872999999999998</v>
      </c>
      <c r="D57">
        <v>2.706</v>
      </c>
      <c r="E57">
        <v>97.171999999999997</v>
      </c>
      <c r="F57">
        <v>80</v>
      </c>
      <c r="G57">
        <v>65.040000000000006</v>
      </c>
      <c r="H57">
        <v>1.4031</v>
      </c>
    </row>
    <row r="58" spans="1:8">
      <c r="A58">
        <v>2739.6779999999999</v>
      </c>
      <c r="B58">
        <v>-42.933999999999997</v>
      </c>
      <c r="C58">
        <v>-42.924999999999997</v>
      </c>
      <c r="D58">
        <v>2.827</v>
      </c>
      <c r="E58">
        <v>96.113</v>
      </c>
      <c r="F58">
        <v>80</v>
      </c>
      <c r="G58">
        <v>65.218999999999994</v>
      </c>
      <c r="H58">
        <v>1.3833</v>
      </c>
    </row>
    <row r="59" spans="1:8">
      <c r="A59">
        <v>2741.59</v>
      </c>
      <c r="B59">
        <v>-42.99</v>
      </c>
      <c r="C59">
        <v>-42.98</v>
      </c>
      <c r="D59">
        <v>2.8519999999999999</v>
      </c>
      <c r="E59">
        <v>92.543000000000006</v>
      </c>
      <c r="F59">
        <v>80</v>
      </c>
      <c r="G59">
        <v>65.394000000000005</v>
      </c>
      <c r="H59">
        <v>1.3185</v>
      </c>
    </row>
    <row r="60" spans="1:8">
      <c r="A60">
        <v>2743.471</v>
      </c>
      <c r="B60">
        <v>-43.046999999999997</v>
      </c>
      <c r="C60">
        <v>-43.033999999999999</v>
      </c>
      <c r="D60">
        <v>2.9180000000000001</v>
      </c>
      <c r="E60">
        <v>90.341999999999999</v>
      </c>
      <c r="F60">
        <v>80</v>
      </c>
      <c r="G60">
        <v>65.515000000000001</v>
      </c>
      <c r="H60">
        <v>1.2789000000000001</v>
      </c>
    </row>
    <row r="61" spans="1:8">
      <c r="A61">
        <v>2745.355</v>
      </c>
      <c r="B61">
        <v>-43.103999999999999</v>
      </c>
      <c r="C61">
        <v>-43.09</v>
      </c>
      <c r="D61">
        <v>2.9420000000000002</v>
      </c>
      <c r="E61">
        <v>95.781999999999996</v>
      </c>
      <c r="F61">
        <v>80</v>
      </c>
      <c r="G61">
        <v>65.078999999999994</v>
      </c>
      <c r="H61">
        <v>1.377</v>
      </c>
    </row>
    <row r="62" spans="1:8">
      <c r="A62">
        <v>2747.212</v>
      </c>
      <c r="B62">
        <v>-43.161000000000001</v>
      </c>
      <c r="C62">
        <v>-43.146000000000001</v>
      </c>
      <c r="D62">
        <v>2.9969999999999999</v>
      </c>
      <c r="E62">
        <v>101.61499999999999</v>
      </c>
      <c r="F62">
        <v>80</v>
      </c>
      <c r="G62">
        <v>64.471999999999994</v>
      </c>
      <c r="H62">
        <v>1.4867999999999999</v>
      </c>
    </row>
    <row r="63" spans="1:8">
      <c r="A63">
        <v>2748.7660000000001</v>
      </c>
      <c r="B63">
        <v>-43.210999999999999</v>
      </c>
      <c r="C63">
        <v>-43.194000000000003</v>
      </c>
      <c r="D63">
        <v>3.1459999999999999</v>
      </c>
      <c r="E63">
        <v>106.538</v>
      </c>
      <c r="F63">
        <v>80</v>
      </c>
      <c r="G63">
        <v>64.165999999999997</v>
      </c>
      <c r="H63">
        <v>1.5822000000000001</v>
      </c>
    </row>
    <row r="64" spans="1:8">
      <c r="A64">
        <v>2750.326</v>
      </c>
      <c r="B64">
        <v>-43.265000000000001</v>
      </c>
      <c r="C64">
        <v>-43.247</v>
      </c>
      <c r="D64">
        <v>3.36</v>
      </c>
      <c r="E64">
        <v>113.783</v>
      </c>
      <c r="F64">
        <v>80</v>
      </c>
      <c r="G64">
        <v>63.45</v>
      </c>
      <c r="H64">
        <v>1.7298</v>
      </c>
    </row>
    <row r="65" spans="1:8">
      <c r="A65">
        <v>2751.88</v>
      </c>
      <c r="B65">
        <v>-43.319000000000003</v>
      </c>
      <c r="C65">
        <v>-43.3</v>
      </c>
      <c r="D65">
        <v>3.3969999999999998</v>
      </c>
      <c r="E65">
        <v>126.559</v>
      </c>
      <c r="F65">
        <v>80</v>
      </c>
      <c r="G65">
        <v>62.484999999999999</v>
      </c>
      <c r="H65">
        <v>2.0106000000000002</v>
      </c>
    </row>
    <row r="66" spans="1:8">
      <c r="A66">
        <v>2753.4360000000001</v>
      </c>
      <c r="B66">
        <v>-43.374000000000002</v>
      </c>
      <c r="C66">
        <v>-43.353000000000002</v>
      </c>
      <c r="D66">
        <v>3.4039999999999999</v>
      </c>
      <c r="E66">
        <v>136.55699999999999</v>
      </c>
      <c r="F66">
        <v>80</v>
      </c>
      <c r="G66">
        <v>61.725000000000001</v>
      </c>
      <c r="H66">
        <v>2.2527000000000004</v>
      </c>
    </row>
    <row r="67" spans="1:8">
      <c r="A67">
        <v>2755.0120000000002</v>
      </c>
      <c r="B67">
        <v>-43.430999999999997</v>
      </c>
      <c r="C67">
        <v>-43.408999999999999</v>
      </c>
      <c r="D67">
        <v>3.5459999999999998</v>
      </c>
      <c r="E67">
        <v>140.14599999999999</v>
      </c>
      <c r="F67">
        <v>80</v>
      </c>
      <c r="G67">
        <v>61.539000000000001</v>
      </c>
      <c r="H67">
        <v>2.3454000000000002</v>
      </c>
    </row>
    <row r="68" spans="1:8">
      <c r="A68">
        <v>2756.5790000000002</v>
      </c>
      <c r="B68">
        <v>-43.488999999999997</v>
      </c>
      <c r="C68">
        <v>-43.465000000000003</v>
      </c>
      <c r="D68">
        <v>3.5979999999999999</v>
      </c>
      <c r="E68">
        <v>143.36000000000001</v>
      </c>
      <c r="F68">
        <v>80</v>
      </c>
      <c r="G68">
        <v>61.192999999999998</v>
      </c>
      <c r="H68">
        <v>2.4300000000000002</v>
      </c>
    </row>
    <row r="69" spans="1:8">
      <c r="A69">
        <v>2758.1419999999998</v>
      </c>
      <c r="B69">
        <v>-43.548999999999999</v>
      </c>
      <c r="C69">
        <v>-43.523000000000003</v>
      </c>
      <c r="D69">
        <v>3.7370000000000001</v>
      </c>
      <c r="E69">
        <v>144.29300000000001</v>
      </c>
      <c r="F69">
        <v>80</v>
      </c>
      <c r="G69">
        <v>61.118000000000002</v>
      </c>
      <c r="H69">
        <v>2.4561000000000002</v>
      </c>
    </row>
    <row r="70" spans="1:8">
      <c r="A70">
        <v>2759.38</v>
      </c>
      <c r="B70">
        <v>-43.6</v>
      </c>
      <c r="C70">
        <v>-43.572000000000003</v>
      </c>
      <c r="D70">
        <v>3.9550000000000001</v>
      </c>
      <c r="E70">
        <v>146.16499999999999</v>
      </c>
      <c r="F70">
        <v>80</v>
      </c>
      <c r="G70">
        <v>61.125999999999998</v>
      </c>
      <c r="H70">
        <v>2.5074000000000001</v>
      </c>
    </row>
    <row r="71" spans="1:8">
      <c r="A71">
        <v>2760.6239999999998</v>
      </c>
      <c r="B71">
        <v>-43.652000000000001</v>
      </c>
      <c r="C71">
        <v>-43.622999999999998</v>
      </c>
      <c r="D71">
        <v>4.0970000000000004</v>
      </c>
      <c r="E71">
        <v>143.03800000000001</v>
      </c>
      <c r="F71">
        <v>80</v>
      </c>
      <c r="G71">
        <v>61.323</v>
      </c>
      <c r="H71">
        <v>2.4218999999999999</v>
      </c>
    </row>
    <row r="72" spans="1:8">
      <c r="A72">
        <v>2761.873</v>
      </c>
      <c r="B72">
        <v>-43.707999999999998</v>
      </c>
      <c r="C72">
        <v>-43.677999999999997</v>
      </c>
      <c r="D72">
        <v>4.3769999999999998</v>
      </c>
      <c r="E72">
        <v>140.548</v>
      </c>
      <c r="F72">
        <v>80</v>
      </c>
      <c r="G72">
        <v>61.448</v>
      </c>
      <c r="H72">
        <v>2.3553000000000002</v>
      </c>
    </row>
    <row r="73" spans="1:8">
      <c r="A73">
        <v>2763.116</v>
      </c>
      <c r="B73">
        <v>-43.767000000000003</v>
      </c>
      <c r="C73">
        <v>-43.734999999999999</v>
      </c>
      <c r="D73">
        <v>4.5789999999999997</v>
      </c>
      <c r="E73">
        <v>139.935</v>
      </c>
      <c r="F73">
        <v>80</v>
      </c>
      <c r="G73">
        <v>61.563000000000002</v>
      </c>
      <c r="H73">
        <v>2.3391000000000002</v>
      </c>
    </row>
    <row r="74" spans="1:8">
      <c r="A74">
        <v>2764.37</v>
      </c>
      <c r="B74">
        <v>-43.826999999999998</v>
      </c>
      <c r="C74">
        <v>-43.792999999999999</v>
      </c>
      <c r="D74">
        <v>4.6580000000000004</v>
      </c>
      <c r="E74">
        <v>137.09200000000001</v>
      </c>
      <c r="F74">
        <v>80</v>
      </c>
      <c r="G74">
        <v>61.716000000000001</v>
      </c>
      <c r="H74">
        <v>2.2662</v>
      </c>
    </row>
    <row r="75" spans="1:8">
      <c r="A75">
        <v>2765.6089999999999</v>
      </c>
      <c r="B75">
        <v>-43.889000000000003</v>
      </c>
      <c r="C75">
        <v>-43.853999999999999</v>
      </c>
      <c r="D75">
        <v>4.9039999999999999</v>
      </c>
      <c r="E75">
        <v>133.73500000000001</v>
      </c>
      <c r="F75">
        <v>80</v>
      </c>
      <c r="G75">
        <v>61.948999999999998</v>
      </c>
      <c r="H75">
        <v>2.1825000000000001</v>
      </c>
    </row>
    <row r="76" spans="1:8">
      <c r="A76">
        <v>2766.857</v>
      </c>
      <c r="B76">
        <v>-43.956000000000003</v>
      </c>
      <c r="C76">
        <v>-43.918999999999997</v>
      </c>
      <c r="D76">
        <v>5.1870000000000003</v>
      </c>
      <c r="E76">
        <v>130.68100000000001</v>
      </c>
      <c r="F76">
        <v>80</v>
      </c>
      <c r="G76">
        <v>62.415999999999997</v>
      </c>
      <c r="H76">
        <v>2.1078000000000001</v>
      </c>
    </row>
    <row r="77" spans="1:8">
      <c r="A77">
        <v>2768.1030000000001</v>
      </c>
      <c r="B77">
        <v>-44.021000000000001</v>
      </c>
      <c r="C77">
        <v>-43.982999999999997</v>
      </c>
      <c r="D77">
        <v>5.133</v>
      </c>
      <c r="E77">
        <v>118.824</v>
      </c>
      <c r="F77">
        <v>80</v>
      </c>
      <c r="G77">
        <v>63.828000000000003</v>
      </c>
      <c r="H77">
        <v>1.8369</v>
      </c>
    </row>
    <row r="78" spans="1:8">
      <c r="A78">
        <v>2769.3580000000002</v>
      </c>
      <c r="B78">
        <v>-44.087000000000003</v>
      </c>
      <c r="C78">
        <v>-44.046999999999997</v>
      </c>
      <c r="D78">
        <v>5.0860000000000003</v>
      </c>
      <c r="E78">
        <v>93.716999999999999</v>
      </c>
      <c r="F78">
        <v>80</v>
      </c>
      <c r="G78">
        <v>66.046000000000006</v>
      </c>
      <c r="H78">
        <v>1.3401000000000001</v>
      </c>
    </row>
    <row r="79" spans="1:8">
      <c r="A79">
        <v>2770.6109999999999</v>
      </c>
      <c r="B79">
        <v>-44.152000000000001</v>
      </c>
      <c r="C79">
        <v>-44.11</v>
      </c>
      <c r="D79">
        <v>5.0469999999999997</v>
      </c>
      <c r="E79">
        <v>62.277000000000001</v>
      </c>
      <c r="F79">
        <v>80</v>
      </c>
      <c r="G79">
        <v>67.721000000000004</v>
      </c>
      <c r="H79">
        <v>0.8217000000000001</v>
      </c>
    </row>
    <row r="80" spans="1:8">
      <c r="A80">
        <v>2771.866</v>
      </c>
      <c r="B80">
        <v>-44.215000000000003</v>
      </c>
      <c r="C80">
        <v>-44.170999999999999</v>
      </c>
      <c r="D80">
        <v>4.9059999999999997</v>
      </c>
      <c r="E80">
        <v>43.011000000000003</v>
      </c>
      <c r="F80">
        <v>80</v>
      </c>
      <c r="G80">
        <v>68.236999999999995</v>
      </c>
      <c r="H80">
        <v>0.5454</v>
      </c>
    </row>
    <row r="81" spans="1:8">
      <c r="A81">
        <v>2773.1129999999998</v>
      </c>
      <c r="B81">
        <v>-44.279000000000003</v>
      </c>
      <c r="C81">
        <v>-44.232999999999997</v>
      </c>
      <c r="D81">
        <v>4.9359999999999999</v>
      </c>
      <c r="E81">
        <v>42.17</v>
      </c>
      <c r="F81">
        <v>80</v>
      </c>
      <c r="G81">
        <v>68.152000000000001</v>
      </c>
      <c r="H81">
        <v>0.53369999999999995</v>
      </c>
    </row>
    <row r="82" spans="1:8">
      <c r="A82">
        <v>2774.3690000000001</v>
      </c>
      <c r="B82">
        <v>-44.341000000000001</v>
      </c>
      <c r="C82">
        <v>-44.293999999999997</v>
      </c>
      <c r="D82">
        <v>4.8710000000000004</v>
      </c>
      <c r="E82">
        <v>54.445999999999998</v>
      </c>
      <c r="F82">
        <v>80</v>
      </c>
      <c r="G82">
        <v>66.825000000000003</v>
      </c>
      <c r="H82">
        <v>0.70650000000000002</v>
      </c>
    </row>
    <row r="83" spans="1:8">
      <c r="A83">
        <v>2775.625</v>
      </c>
      <c r="B83">
        <v>-44.405000000000001</v>
      </c>
      <c r="C83">
        <v>-44.356000000000002</v>
      </c>
      <c r="D83">
        <v>4.8970000000000002</v>
      </c>
      <c r="E83">
        <v>81.668999999999997</v>
      </c>
      <c r="F83">
        <v>80</v>
      </c>
      <c r="G83">
        <v>65.102999999999994</v>
      </c>
      <c r="H83">
        <v>1.1294999999999999</v>
      </c>
    </row>
    <row r="84" spans="1:8">
      <c r="A84">
        <v>2776.8890000000001</v>
      </c>
      <c r="B84">
        <v>-44.468000000000004</v>
      </c>
      <c r="C84">
        <v>-44.417000000000002</v>
      </c>
      <c r="D84">
        <v>4.8860000000000001</v>
      </c>
      <c r="E84">
        <v>100.372</v>
      </c>
      <c r="F84">
        <v>80</v>
      </c>
      <c r="G84">
        <v>64.158000000000001</v>
      </c>
      <c r="H84">
        <v>1.4625000000000001</v>
      </c>
    </row>
    <row r="85" spans="1:8">
      <c r="A85">
        <v>2778.1579999999999</v>
      </c>
      <c r="B85">
        <v>-44.533999999999999</v>
      </c>
      <c r="C85">
        <v>-44.481000000000002</v>
      </c>
      <c r="D85">
        <v>5.0069999999999997</v>
      </c>
      <c r="E85">
        <v>107.535</v>
      </c>
      <c r="F85">
        <v>80</v>
      </c>
      <c r="G85">
        <v>63.848999999999997</v>
      </c>
      <c r="H85">
        <v>1.6020000000000001</v>
      </c>
    </row>
    <row r="86" spans="1:8">
      <c r="A86">
        <v>2779.4050000000002</v>
      </c>
      <c r="B86">
        <v>-44.597999999999999</v>
      </c>
      <c r="C86">
        <v>-44.543999999999997</v>
      </c>
      <c r="D86">
        <v>5.0609999999999999</v>
      </c>
      <c r="E86">
        <v>112.48099999999999</v>
      </c>
      <c r="F86">
        <v>80</v>
      </c>
      <c r="G86">
        <v>63.863</v>
      </c>
      <c r="H86">
        <v>1.7027999999999999</v>
      </c>
    </row>
    <row r="87" spans="1:8">
      <c r="A87">
        <v>2780.645</v>
      </c>
      <c r="B87">
        <v>-44.662999999999997</v>
      </c>
      <c r="C87">
        <v>-44.606999999999999</v>
      </c>
      <c r="D87">
        <v>5.1050000000000004</v>
      </c>
      <c r="E87">
        <v>110.73099999999999</v>
      </c>
      <c r="F87">
        <v>80</v>
      </c>
      <c r="G87">
        <v>64.105000000000004</v>
      </c>
      <c r="H87">
        <v>1.6668000000000001</v>
      </c>
    </row>
    <row r="88" spans="1:8">
      <c r="A88">
        <v>2781.886</v>
      </c>
      <c r="B88">
        <v>-44.728999999999999</v>
      </c>
      <c r="C88">
        <v>-44.670999999999999</v>
      </c>
      <c r="D88">
        <v>5.1260000000000003</v>
      </c>
      <c r="E88">
        <v>110.79600000000001</v>
      </c>
      <c r="F88">
        <v>80</v>
      </c>
      <c r="G88">
        <v>63.924999999999997</v>
      </c>
      <c r="H88">
        <v>1.6677</v>
      </c>
    </row>
    <row r="89" spans="1:8">
      <c r="A89">
        <v>2783.1260000000002</v>
      </c>
      <c r="B89">
        <v>-44.793999999999997</v>
      </c>
      <c r="C89">
        <v>-44.734000000000002</v>
      </c>
      <c r="D89">
        <v>5.12</v>
      </c>
      <c r="E89">
        <v>107.248</v>
      </c>
      <c r="F89">
        <v>80</v>
      </c>
      <c r="G89">
        <v>64.367000000000004</v>
      </c>
      <c r="H89">
        <v>1.5966</v>
      </c>
    </row>
    <row r="90" spans="1:8">
      <c r="A90">
        <v>2784.366</v>
      </c>
      <c r="B90">
        <v>-44.857999999999997</v>
      </c>
      <c r="C90">
        <v>-44.796999999999997</v>
      </c>
      <c r="D90">
        <v>5.0380000000000003</v>
      </c>
      <c r="E90">
        <v>102.905</v>
      </c>
      <c r="F90">
        <v>80</v>
      </c>
      <c r="G90">
        <v>64.635000000000005</v>
      </c>
      <c r="H90">
        <v>1.5111000000000001</v>
      </c>
    </row>
    <row r="91" spans="1:8">
      <c r="A91">
        <v>2785.6149999999998</v>
      </c>
      <c r="B91">
        <v>-44.921999999999997</v>
      </c>
      <c r="C91">
        <v>-44.859000000000002</v>
      </c>
      <c r="D91">
        <v>4.9400000000000004</v>
      </c>
      <c r="E91">
        <v>99.808999999999997</v>
      </c>
      <c r="F91">
        <v>80</v>
      </c>
      <c r="G91">
        <v>64.852000000000004</v>
      </c>
      <c r="H91">
        <v>1.4526000000000001</v>
      </c>
    </row>
    <row r="92" spans="1:8">
      <c r="A92">
        <v>2786.8609999999999</v>
      </c>
      <c r="B92">
        <v>-44.981000000000002</v>
      </c>
      <c r="C92">
        <v>-44.917000000000002</v>
      </c>
      <c r="D92">
        <v>4.6539999999999999</v>
      </c>
      <c r="E92">
        <v>100.739</v>
      </c>
      <c r="F92">
        <v>80</v>
      </c>
      <c r="G92">
        <v>64.656000000000006</v>
      </c>
      <c r="H92">
        <v>1.4697</v>
      </c>
    </row>
    <row r="93" spans="1:8">
      <c r="A93">
        <v>2788.1320000000001</v>
      </c>
      <c r="B93">
        <v>-45.037999999999997</v>
      </c>
      <c r="C93">
        <v>-44.970999999999997</v>
      </c>
      <c r="D93">
        <v>4.3140000000000001</v>
      </c>
      <c r="E93">
        <v>104.858</v>
      </c>
      <c r="F93">
        <v>80</v>
      </c>
      <c r="G93">
        <v>64.073999999999998</v>
      </c>
      <c r="H93">
        <v>1.5489000000000002</v>
      </c>
    </row>
    <row r="94" spans="1:8">
      <c r="A94">
        <v>2789.3820000000001</v>
      </c>
      <c r="B94">
        <v>-45.09</v>
      </c>
      <c r="C94">
        <v>-45.021999999999998</v>
      </c>
      <c r="D94">
        <v>4.056</v>
      </c>
      <c r="E94">
        <v>110.194</v>
      </c>
      <c r="F94">
        <v>80</v>
      </c>
      <c r="G94">
        <v>63.697000000000003</v>
      </c>
      <c r="H94">
        <v>1.6560000000000001</v>
      </c>
    </row>
    <row r="95" spans="1:8">
      <c r="A95">
        <v>2790.9720000000002</v>
      </c>
      <c r="B95">
        <v>-45.151000000000003</v>
      </c>
      <c r="C95">
        <v>-45.081000000000003</v>
      </c>
      <c r="D95">
        <v>3.734</v>
      </c>
      <c r="E95">
        <v>118.67100000000001</v>
      </c>
      <c r="F95">
        <v>80</v>
      </c>
      <c r="G95">
        <v>63.195</v>
      </c>
      <c r="H95">
        <v>1.8341999999999998</v>
      </c>
    </row>
    <row r="96" spans="1:8">
      <c r="A96">
        <v>2792.2109999999998</v>
      </c>
      <c r="B96">
        <v>-45.201000000000001</v>
      </c>
      <c r="C96">
        <v>-45.13</v>
      </c>
      <c r="D96">
        <v>3.9449999999999998</v>
      </c>
      <c r="E96">
        <v>119.89700000000001</v>
      </c>
      <c r="F96">
        <v>80</v>
      </c>
      <c r="G96">
        <v>63.216999999999999</v>
      </c>
      <c r="H96">
        <v>1.8603000000000003</v>
      </c>
    </row>
    <row r="97" spans="1:8">
      <c r="A97">
        <v>2793.7750000000001</v>
      </c>
      <c r="B97">
        <v>-45.262999999999998</v>
      </c>
      <c r="C97">
        <v>-45.19</v>
      </c>
      <c r="D97">
        <v>3.8450000000000002</v>
      </c>
      <c r="E97">
        <v>130.22399999999999</v>
      </c>
      <c r="F97">
        <v>80</v>
      </c>
      <c r="G97">
        <v>62.082000000000001</v>
      </c>
      <c r="H97">
        <v>2.097</v>
      </c>
    </row>
    <row r="98" spans="1:8">
      <c r="A98">
        <v>2795.3240000000001</v>
      </c>
      <c r="B98">
        <v>-45.323999999999998</v>
      </c>
      <c r="C98">
        <v>-45.25</v>
      </c>
      <c r="D98">
        <v>3.8239999999999998</v>
      </c>
      <c r="E98">
        <v>133.66900000000001</v>
      </c>
      <c r="F98">
        <v>80</v>
      </c>
      <c r="G98">
        <v>61.936999999999998</v>
      </c>
      <c r="H98">
        <v>2.1807000000000003</v>
      </c>
    </row>
    <row r="99" spans="1:8">
      <c r="A99">
        <v>2796.9059999999999</v>
      </c>
      <c r="B99">
        <v>-45.386000000000003</v>
      </c>
      <c r="C99">
        <v>-45.31</v>
      </c>
      <c r="D99">
        <v>3.839</v>
      </c>
      <c r="E99">
        <v>136.40199999999999</v>
      </c>
      <c r="F99">
        <v>80</v>
      </c>
      <c r="G99">
        <v>61.652000000000001</v>
      </c>
      <c r="H99">
        <v>2.2491000000000003</v>
      </c>
    </row>
    <row r="100" spans="1:8">
      <c r="A100">
        <v>2798.4780000000001</v>
      </c>
      <c r="B100">
        <v>-45.448</v>
      </c>
      <c r="C100">
        <v>-45.37</v>
      </c>
      <c r="D100">
        <v>3.7909999999999999</v>
      </c>
      <c r="E100">
        <v>138.05099999999999</v>
      </c>
      <c r="F100">
        <v>80</v>
      </c>
      <c r="G100">
        <v>61.368000000000002</v>
      </c>
      <c r="H100">
        <v>2.2905000000000002</v>
      </c>
    </row>
    <row r="101" spans="1:8">
      <c r="A101">
        <v>2800.0369999999998</v>
      </c>
      <c r="B101">
        <v>-45.508000000000003</v>
      </c>
      <c r="C101">
        <v>-45.429000000000002</v>
      </c>
      <c r="D101">
        <v>3.7629999999999999</v>
      </c>
      <c r="E101">
        <v>138.88200000000001</v>
      </c>
      <c r="F101">
        <v>80</v>
      </c>
      <c r="G101">
        <v>61.801000000000002</v>
      </c>
      <c r="H101">
        <v>2.3121</v>
      </c>
    </row>
    <row r="102" spans="1:8">
      <c r="A102">
        <v>2801.587</v>
      </c>
      <c r="B102">
        <v>-45.567</v>
      </c>
      <c r="C102">
        <v>-45.485999999999997</v>
      </c>
      <c r="D102">
        <v>3.6989999999999998</v>
      </c>
      <c r="E102">
        <v>134.41399999999999</v>
      </c>
      <c r="F102">
        <v>80</v>
      </c>
      <c r="G102">
        <v>61.817999999999998</v>
      </c>
      <c r="H102">
        <v>2.1987000000000001</v>
      </c>
    </row>
    <row r="103" spans="1:8">
      <c r="A103">
        <v>2803.143</v>
      </c>
      <c r="B103">
        <v>-45.625</v>
      </c>
      <c r="C103">
        <v>-45.542999999999999</v>
      </c>
      <c r="D103">
        <v>3.633</v>
      </c>
      <c r="E103">
        <v>142.14599999999999</v>
      </c>
      <c r="F103">
        <v>80</v>
      </c>
      <c r="G103">
        <v>60.978999999999999</v>
      </c>
      <c r="H103">
        <v>2.3976000000000002</v>
      </c>
    </row>
    <row r="104" spans="1:8">
      <c r="A104">
        <v>2804.7179999999998</v>
      </c>
      <c r="B104">
        <v>-45.685000000000002</v>
      </c>
      <c r="C104">
        <v>-45.600999999999999</v>
      </c>
      <c r="D104">
        <v>3.6859999999999999</v>
      </c>
      <c r="E104">
        <v>146.09399999999999</v>
      </c>
      <c r="F104">
        <v>80</v>
      </c>
      <c r="G104">
        <v>60.767000000000003</v>
      </c>
      <c r="H104">
        <v>2.5047000000000001</v>
      </c>
    </row>
    <row r="105" spans="1:8">
      <c r="A105">
        <v>2806.2779999999998</v>
      </c>
      <c r="B105">
        <v>-45.743000000000002</v>
      </c>
      <c r="C105">
        <v>-45.656999999999996</v>
      </c>
      <c r="D105">
        <v>3.6429999999999998</v>
      </c>
      <c r="E105">
        <v>153.209</v>
      </c>
      <c r="F105">
        <v>80</v>
      </c>
      <c r="G105">
        <v>60.097000000000001</v>
      </c>
      <c r="H105">
        <v>2.7090000000000001</v>
      </c>
    </row>
    <row r="106" spans="1:8">
      <c r="A106">
        <v>2807.8470000000002</v>
      </c>
      <c r="B106">
        <v>-45.802</v>
      </c>
      <c r="C106">
        <v>-45.715000000000003</v>
      </c>
      <c r="D106">
        <v>3.637</v>
      </c>
      <c r="E106">
        <v>153.85300000000001</v>
      </c>
      <c r="F106">
        <v>80</v>
      </c>
      <c r="G106">
        <v>60.268999999999998</v>
      </c>
      <c r="H106">
        <v>2.7288000000000001</v>
      </c>
    </row>
    <row r="107" spans="1:8">
      <c r="A107">
        <v>2809.4250000000002</v>
      </c>
      <c r="B107">
        <v>-45.860999999999997</v>
      </c>
      <c r="C107">
        <v>-45.773000000000003</v>
      </c>
      <c r="D107">
        <v>3.68</v>
      </c>
      <c r="E107">
        <v>162.21199999999999</v>
      </c>
      <c r="F107">
        <v>80</v>
      </c>
      <c r="G107">
        <v>59.198</v>
      </c>
      <c r="H107">
        <v>2.9898000000000002</v>
      </c>
    </row>
    <row r="108" spans="1:8">
      <c r="A108">
        <v>2810.99</v>
      </c>
      <c r="B108">
        <v>-45.921999999999997</v>
      </c>
      <c r="C108">
        <v>-45.832000000000001</v>
      </c>
      <c r="D108">
        <v>3.7690000000000001</v>
      </c>
      <c r="E108">
        <v>170.619</v>
      </c>
      <c r="F108">
        <v>80</v>
      </c>
      <c r="G108">
        <v>58.152000000000001</v>
      </c>
      <c r="H108">
        <v>3.2786999999999997</v>
      </c>
    </row>
    <row r="109" spans="1:8">
      <c r="A109">
        <v>2812.24</v>
      </c>
      <c r="B109">
        <v>-45.972000000000001</v>
      </c>
      <c r="C109">
        <v>-45.881</v>
      </c>
      <c r="D109">
        <v>3.9169999999999998</v>
      </c>
      <c r="E109">
        <v>177.67</v>
      </c>
      <c r="F109">
        <v>80</v>
      </c>
      <c r="G109">
        <v>57.203000000000003</v>
      </c>
      <c r="H109">
        <v>3.5442</v>
      </c>
    </row>
    <row r="110" spans="1:8">
      <c r="A110">
        <v>2813.4839999999999</v>
      </c>
      <c r="B110">
        <v>-46.024000000000001</v>
      </c>
      <c r="C110">
        <v>-45.93</v>
      </c>
      <c r="D110">
        <v>4.0179999999999998</v>
      </c>
      <c r="E110">
        <v>183.08199999999999</v>
      </c>
      <c r="F110">
        <v>80</v>
      </c>
      <c r="G110">
        <v>57.296999999999997</v>
      </c>
      <c r="H110">
        <v>3.7646999999999999</v>
      </c>
    </row>
    <row r="111" spans="1:8">
      <c r="A111">
        <v>2814.7460000000001</v>
      </c>
      <c r="B111">
        <v>-46.076000000000001</v>
      </c>
      <c r="C111">
        <v>-45.981000000000002</v>
      </c>
      <c r="D111">
        <v>4.0389999999999997</v>
      </c>
      <c r="E111">
        <v>181.68600000000001</v>
      </c>
      <c r="F111">
        <v>80</v>
      </c>
      <c r="G111">
        <v>57.347000000000001</v>
      </c>
      <c r="H111">
        <v>3.7062000000000004</v>
      </c>
    </row>
    <row r="112" spans="1:8">
      <c r="A112">
        <v>2816.0079999999998</v>
      </c>
      <c r="B112">
        <v>-46.128999999999998</v>
      </c>
      <c r="C112">
        <v>-46.033000000000001</v>
      </c>
      <c r="D112">
        <v>4.0759999999999996</v>
      </c>
      <c r="E112">
        <v>180.446</v>
      </c>
      <c r="F112">
        <v>80</v>
      </c>
      <c r="G112">
        <v>57.454000000000001</v>
      </c>
      <c r="H112">
        <v>3.6558000000000002</v>
      </c>
    </row>
    <row r="113" spans="1:8">
      <c r="A113">
        <v>2817.252</v>
      </c>
      <c r="B113">
        <v>-46.182000000000002</v>
      </c>
      <c r="C113">
        <v>-46.084000000000003</v>
      </c>
      <c r="D113">
        <v>4.1349999999999998</v>
      </c>
      <c r="E113">
        <v>178.648</v>
      </c>
      <c r="F113">
        <v>80</v>
      </c>
      <c r="G113">
        <v>57.790999999999997</v>
      </c>
      <c r="H113">
        <v>3.5829</v>
      </c>
    </row>
    <row r="114" spans="1:8">
      <c r="A114">
        <v>2818.509</v>
      </c>
      <c r="B114">
        <v>-46.234000000000002</v>
      </c>
      <c r="C114">
        <v>-46.134999999999998</v>
      </c>
      <c r="D114">
        <v>4.0449999999999999</v>
      </c>
      <c r="E114">
        <v>172.78100000000001</v>
      </c>
      <c r="F114">
        <v>80</v>
      </c>
      <c r="G114">
        <v>58.335999999999999</v>
      </c>
      <c r="H114">
        <v>3.3578999999999999</v>
      </c>
    </row>
    <row r="115" spans="1:8">
      <c r="A115">
        <v>2819.7469999999998</v>
      </c>
      <c r="B115">
        <v>-46.289000000000001</v>
      </c>
      <c r="C115">
        <v>-46.188000000000002</v>
      </c>
      <c r="D115">
        <v>4.2779999999999996</v>
      </c>
      <c r="E115">
        <v>167.64</v>
      </c>
      <c r="F115">
        <v>80</v>
      </c>
      <c r="G115">
        <v>59.018999999999998</v>
      </c>
      <c r="H115">
        <v>3.1734</v>
      </c>
    </row>
    <row r="116" spans="1:8">
      <c r="A116">
        <v>2820.989</v>
      </c>
      <c r="B116">
        <v>-46.343000000000004</v>
      </c>
      <c r="C116">
        <v>-46.241</v>
      </c>
      <c r="D116">
        <v>4.2839999999999998</v>
      </c>
      <c r="E116">
        <v>158.49700000000001</v>
      </c>
      <c r="F116">
        <v>80</v>
      </c>
      <c r="G116">
        <v>59.771999999999998</v>
      </c>
      <c r="H116">
        <v>2.871</v>
      </c>
    </row>
    <row r="117" spans="1:8">
      <c r="A117">
        <v>2822.2370000000001</v>
      </c>
      <c r="B117">
        <v>-46.399000000000001</v>
      </c>
      <c r="C117">
        <v>-46.295000000000002</v>
      </c>
      <c r="D117">
        <v>4.3360000000000003</v>
      </c>
      <c r="E117">
        <v>150.375</v>
      </c>
      <c r="F117">
        <v>80</v>
      </c>
      <c r="G117">
        <v>60.62</v>
      </c>
      <c r="H117">
        <v>2.6262000000000003</v>
      </c>
    </row>
    <row r="118" spans="1:8">
      <c r="A118">
        <v>2823.4859999999999</v>
      </c>
      <c r="B118">
        <v>-46.454000000000001</v>
      </c>
      <c r="C118">
        <v>-46.348999999999997</v>
      </c>
      <c r="D118">
        <v>4.2649999999999997</v>
      </c>
      <c r="E118">
        <v>139.244</v>
      </c>
      <c r="F118">
        <v>80</v>
      </c>
      <c r="G118">
        <v>61.448999999999998</v>
      </c>
      <c r="H118">
        <v>2.3211000000000004</v>
      </c>
    </row>
    <row r="119" spans="1:8">
      <c r="A119">
        <v>2824.7449999999999</v>
      </c>
      <c r="B119">
        <v>-46.508000000000003</v>
      </c>
      <c r="C119">
        <v>-46.402000000000001</v>
      </c>
      <c r="D119">
        <v>4.234</v>
      </c>
      <c r="E119">
        <v>128.74100000000001</v>
      </c>
      <c r="F119">
        <v>80</v>
      </c>
      <c r="G119">
        <v>62.292000000000002</v>
      </c>
      <c r="H119">
        <v>2.0619000000000001</v>
      </c>
    </row>
    <row r="120" spans="1:8">
      <c r="A120">
        <v>2826.0039999999999</v>
      </c>
      <c r="B120">
        <v>-46.563000000000002</v>
      </c>
      <c r="C120">
        <v>-46.454999999999998</v>
      </c>
      <c r="D120">
        <v>4.1760000000000002</v>
      </c>
      <c r="E120">
        <v>118.163</v>
      </c>
      <c r="F120">
        <v>80</v>
      </c>
      <c r="G120">
        <v>63.314999999999998</v>
      </c>
      <c r="H120">
        <v>1.8225</v>
      </c>
    </row>
    <row r="121" spans="1:8">
      <c r="A121">
        <v>2827.2649999999999</v>
      </c>
      <c r="B121">
        <v>-46.616</v>
      </c>
      <c r="C121">
        <v>-46.506999999999998</v>
      </c>
      <c r="D121">
        <v>4.1399999999999997</v>
      </c>
      <c r="E121">
        <v>110.67</v>
      </c>
      <c r="F121">
        <v>80</v>
      </c>
      <c r="G121">
        <v>63.731000000000002</v>
      </c>
      <c r="H121">
        <v>1.665</v>
      </c>
    </row>
    <row r="122" spans="1:8">
      <c r="A122">
        <v>2828.5189999999998</v>
      </c>
      <c r="B122">
        <v>-46.668999999999997</v>
      </c>
      <c r="C122">
        <v>-46.558999999999997</v>
      </c>
      <c r="D122">
        <v>4.125</v>
      </c>
      <c r="E122">
        <v>103.624</v>
      </c>
      <c r="F122">
        <v>80</v>
      </c>
      <c r="G122">
        <v>64.055999999999997</v>
      </c>
      <c r="H122">
        <v>1.5255000000000001</v>
      </c>
    </row>
    <row r="123" spans="1:8">
      <c r="A123">
        <v>2829.7779999999998</v>
      </c>
      <c r="B123">
        <v>-46.722000000000001</v>
      </c>
      <c r="C123">
        <v>-46.61</v>
      </c>
      <c r="D123">
        <v>4.0730000000000004</v>
      </c>
      <c r="E123">
        <v>100.67100000000001</v>
      </c>
      <c r="F123">
        <v>80</v>
      </c>
      <c r="G123">
        <v>64.203999999999994</v>
      </c>
      <c r="H123">
        <v>1.4687999999999999</v>
      </c>
    </row>
    <row r="124" spans="1:8">
      <c r="A124">
        <v>2831.0320000000002</v>
      </c>
      <c r="B124">
        <v>-46.776000000000003</v>
      </c>
      <c r="C124">
        <v>-46.661999999999999</v>
      </c>
      <c r="D124">
        <v>4.157</v>
      </c>
      <c r="E124">
        <v>103.14700000000001</v>
      </c>
      <c r="F124">
        <v>80</v>
      </c>
      <c r="G124">
        <v>64.034999999999997</v>
      </c>
      <c r="H124">
        <v>1.5156000000000001</v>
      </c>
    </row>
    <row r="125" spans="1:8">
      <c r="A125">
        <v>2832.2750000000001</v>
      </c>
      <c r="B125">
        <v>-46.828000000000003</v>
      </c>
      <c r="C125">
        <v>-46.713000000000001</v>
      </c>
      <c r="D125">
        <v>4.093</v>
      </c>
      <c r="E125">
        <v>104.621</v>
      </c>
      <c r="F125">
        <v>80</v>
      </c>
      <c r="G125">
        <v>64.131</v>
      </c>
      <c r="H125">
        <v>1.5444</v>
      </c>
    </row>
    <row r="126" spans="1:8">
      <c r="A126">
        <v>2833.52</v>
      </c>
      <c r="B126">
        <v>-46.88</v>
      </c>
      <c r="C126">
        <v>-46.762999999999998</v>
      </c>
      <c r="D126">
        <v>4.0380000000000003</v>
      </c>
      <c r="E126">
        <v>106.913</v>
      </c>
      <c r="F126">
        <v>80</v>
      </c>
      <c r="G126">
        <v>63.832999999999998</v>
      </c>
      <c r="H126">
        <v>1.5894000000000001</v>
      </c>
    </row>
    <row r="127" spans="1:8">
      <c r="A127">
        <v>2834.7710000000002</v>
      </c>
      <c r="B127">
        <v>-46.930999999999997</v>
      </c>
      <c r="C127">
        <v>-46.813000000000002</v>
      </c>
      <c r="D127">
        <v>3.9860000000000002</v>
      </c>
      <c r="E127">
        <v>112.887</v>
      </c>
      <c r="F127">
        <v>80</v>
      </c>
      <c r="G127">
        <v>63.079000000000001</v>
      </c>
      <c r="H127">
        <v>1.7109000000000001</v>
      </c>
    </row>
    <row r="128" spans="1:8">
      <c r="A128">
        <v>2836.0230000000001</v>
      </c>
      <c r="B128">
        <v>-46.981999999999999</v>
      </c>
      <c r="C128">
        <v>-46.862000000000002</v>
      </c>
      <c r="D128">
        <v>3.9420000000000002</v>
      </c>
      <c r="E128">
        <v>119.20699999999999</v>
      </c>
      <c r="F128">
        <v>80</v>
      </c>
      <c r="G128">
        <v>62.646999999999998</v>
      </c>
      <c r="H128">
        <v>1.845</v>
      </c>
    </row>
    <row r="129" spans="1:8">
      <c r="A129">
        <v>2837.2759999999998</v>
      </c>
      <c r="B129">
        <v>-47.031999999999996</v>
      </c>
      <c r="C129">
        <v>-46.911000000000001</v>
      </c>
      <c r="D129">
        <v>3.9239999999999999</v>
      </c>
      <c r="E129">
        <v>123.22499999999999</v>
      </c>
      <c r="F129">
        <v>80</v>
      </c>
      <c r="G129">
        <v>62.706000000000003</v>
      </c>
      <c r="H129">
        <v>1.9341000000000002</v>
      </c>
    </row>
    <row r="130" spans="1:8">
      <c r="A130">
        <v>2838.84</v>
      </c>
      <c r="B130">
        <v>-47.09</v>
      </c>
      <c r="C130">
        <v>-46.968000000000004</v>
      </c>
      <c r="D130">
        <v>3.621</v>
      </c>
      <c r="E130">
        <v>124.74</v>
      </c>
      <c r="F130">
        <v>80</v>
      </c>
      <c r="G130">
        <v>62.499000000000002</v>
      </c>
      <c r="H130">
        <v>1.9692000000000003</v>
      </c>
    </row>
    <row r="131" spans="1:8">
      <c r="A131">
        <v>2851.0889999999999</v>
      </c>
      <c r="B131">
        <v>-47.149000000000001</v>
      </c>
      <c r="C131">
        <v>-47.024999999999999</v>
      </c>
      <c r="D131">
        <v>0.46400000000000002</v>
      </c>
      <c r="E131">
        <v>126.94499999999999</v>
      </c>
      <c r="F131">
        <v>80</v>
      </c>
      <c r="G131">
        <v>62.174999999999997</v>
      </c>
      <c r="H131">
        <v>2.0196000000000001</v>
      </c>
    </row>
    <row r="132" spans="1:8">
      <c r="A132">
        <v>2852.3510000000001</v>
      </c>
      <c r="B132">
        <v>-47.201999999999998</v>
      </c>
      <c r="C132">
        <v>-47.076000000000001</v>
      </c>
      <c r="D132">
        <v>4.0640000000000001</v>
      </c>
      <c r="E132">
        <v>131.52000000000001</v>
      </c>
      <c r="F132">
        <v>80</v>
      </c>
      <c r="G132">
        <v>62.085000000000001</v>
      </c>
      <c r="H132">
        <v>2.1285000000000003</v>
      </c>
    </row>
    <row r="133" spans="1:8">
      <c r="A133">
        <v>2853.6089999999999</v>
      </c>
      <c r="B133">
        <v>-47.255000000000003</v>
      </c>
      <c r="C133">
        <v>-47.128</v>
      </c>
      <c r="D133">
        <v>4.0999999999999996</v>
      </c>
      <c r="E133">
        <v>131.845</v>
      </c>
      <c r="F133">
        <v>80</v>
      </c>
      <c r="G133">
        <v>62.267000000000003</v>
      </c>
      <c r="H133">
        <v>2.1357000000000004</v>
      </c>
    </row>
    <row r="134" spans="1:8">
      <c r="A134">
        <v>2854.87</v>
      </c>
      <c r="B134">
        <v>-47.307000000000002</v>
      </c>
      <c r="C134">
        <v>-47.179000000000002</v>
      </c>
      <c r="D134">
        <v>4.0209999999999999</v>
      </c>
      <c r="E134">
        <v>129.68600000000001</v>
      </c>
      <c r="F134">
        <v>80</v>
      </c>
      <c r="G134">
        <v>62.402000000000001</v>
      </c>
      <c r="H134">
        <v>2.0844</v>
      </c>
    </row>
    <row r="135" spans="1:8">
      <c r="A135">
        <v>2856.1309999999999</v>
      </c>
      <c r="B135">
        <v>-47.357999999999997</v>
      </c>
      <c r="C135">
        <v>-47.228999999999999</v>
      </c>
      <c r="D135">
        <v>3.97</v>
      </c>
      <c r="E135">
        <v>125.01900000000001</v>
      </c>
      <c r="F135">
        <v>80</v>
      </c>
      <c r="G135">
        <v>62.917999999999999</v>
      </c>
      <c r="H135">
        <v>1.9754999999999998</v>
      </c>
    </row>
    <row r="136" spans="1:8">
      <c r="A136">
        <v>2857.7060000000001</v>
      </c>
      <c r="B136">
        <v>-47.418999999999997</v>
      </c>
      <c r="C136">
        <v>-47.287999999999997</v>
      </c>
      <c r="D136">
        <v>3.7810000000000001</v>
      </c>
      <c r="E136">
        <v>118.261</v>
      </c>
      <c r="F136">
        <v>80</v>
      </c>
      <c r="G136">
        <v>63.276000000000003</v>
      </c>
      <c r="H136">
        <v>1.8252000000000002</v>
      </c>
    </row>
    <row r="137" spans="1:8">
      <c r="A137">
        <v>2859.2750000000001</v>
      </c>
      <c r="B137">
        <v>-47.478000000000002</v>
      </c>
      <c r="C137">
        <v>-47.344999999999999</v>
      </c>
      <c r="D137">
        <v>3.6459999999999999</v>
      </c>
      <c r="E137">
        <v>115.989</v>
      </c>
      <c r="F137">
        <v>80</v>
      </c>
      <c r="G137">
        <v>63.496000000000002</v>
      </c>
      <c r="H137">
        <v>1.7757000000000001</v>
      </c>
    </row>
    <row r="138" spans="1:8">
      <c r="A138">
        <v>2861.1570000000002</v>
      </c>
      <c r="B138">
        <v>-47.533999999999999</v>
      </c>
      <c r="C138">
        <v>-47.4</v>
      </c>
      <c r="D138">
        <v>2.9060000000000001</v>
      </c>
      <c r="E138">
        <v>114.61499999999999</v>
      </c>
      <c r="F138">
        <v>80</v>
      </c>
      <c r="G138">
        <v>63.77</v>
      </c>
      <c r="H138">
        <v>1.7469000000000001</v>
      </c>
    </row>
    <row r="139" spans="1:8">
      <c r="A139">
        <v>2970.4070000000002</v>
      </c>
      <c r="B139">
        <v>-47.460999999999999</v>
      </c>
      <c r="C139">
        <v>-47.462000000000003</v>
      </c>
      <c r="D139">
        <v>0</v>
      </c>
      <c r="E139">
        <v>121.396</v>
      </c>
      <c r="F139">
        <v>80</v>
      </c>
      <c r="G139">
        <v>63.755000000000003</v>
      </c>
      <c r="H139">
        <v>1.8936000000000002</v>
      </c>
    </row>
    <row r="140" spans="1:8">
      <c r="A140">
        <v>2971.9830000000002</v>
      </c>
      <c r="B140">
        <v>-47.517000000000003</v>
      </c>
      <c r="C140">
        <v>-47.518999999999998</v>
      </c>
      <c r="D140">
        <v>3.5859999999999999</v>
      </c>
      <c r="E140">
        <v>112.19199999999999</v>
      </c>
      <c r="F140">
        <v>80</v>
      </c>
      <c r="G140">
        <v>63.58</v>
      </c>
      <c r="H140">
        <v>1.6965000000000001</v>
      </c>
    </row>
    <row r="141" spans="1:8">
      <c r="A141">
        <v>2973.5610000000001</v>
      </c>
      <c r="B141">
        <v>-47.570999999999998</v>
      </c>
      <c r="C141">
        <v>-47.575000000000003</v>
      </c>
      <c r="D141">
        <v>3.5409999999999999</v>
      </c>
      <c r="E141">
        <v>118.541</v>
      </c>
      <c r="F141">
        <v>80</v>
      </c>
      <c r="G141">
        <v>62.94</v>
      </c>
      <c r="H141">
        <v>1.8305999999999998</v>
      </c>
    </row>
    <row r="142" spans="1:8">
      <c r="A142">
        <v>2975.134</v>
      </c>
      <c r="B142">
        <v>-47.624000000000002</v>
      </c>
      <c r="C142">
        <v>-47.628</v>
      </c>
      <c r="D142">
        <v>3.4260000000000002</v>
      </c>
      <c r="E142">
        <v>119.28100000000001</v>
      </c>
      <c r="F142">
        <v>80</v>
      </c>
      <c r="G142">
        <v>63.003999999999998</v>
      </c>
      <c r="H142">
        <v>1.8468</v>
      </c>
    </row>
    <row r="143" spans="1:8">
      <c r="A143">
        <v>2976.7069999999999</v>
      </c>
      <c r="B143">
        <v>-47.677</v>
      </c>
      <c r="C143">
        <v>-47.682000000000002</v>
      </c>
      <c r="D143">
        <v>3.415</v>
      </c>
      <c r="E143">
        <v>120.462</v>
      </c>
      <c r="F143">
        <v>80</v>
      </c>
      <c r="G143">
        <v>62.966000000000001</v>
      </c>
      <c r="H143">
        <v>1.8729</v>
      </c>
    </row>
    <row r="144" spans="1:8">
      <c r="A144">
        <v>2978.2809999999999</v>
      </c>
      <c r="B144">
        <v>-47.728999999999999</v>
      </c>
      <c r="C144">
        <v>-47.734999999999999</v>
      </c>
      <c r="D144">
        <v>3.39</v>
      </c>
      <c r="E144">
        <v>124.22799999999999</v>
      </c>
      <c r="F144">
        <v>80</v>
      </c>
      <c r="G144">
        <v>62.598999999999997</v>
      </c>
      <c r="H144">
        <v>1.9574999999999998</v>
      </c>
    </row>
    <row r="145" spans="1:8">
      <c r="A145">
        <v>2979.8609999999999</v>
      </c>
      <c r="B145">
        <v>-47.783000000000001</v>
      </c>
      <c r="C145">
        <v>-47.79</v>
      </c>
      <c r="D145">
        <v>3.4220000000000002</v>
      </c>
      <c r="E145">
        <v>124.425</v>
      </c>
      <c r="F145">
        <v>80</v>
      </c>
      <c r="G145">
        <v>62.470999999999997</v>
      </c>
      <c r="H145">
        <v>1.9620000000000002</v>
      </c>
    </row>
    <row r="146" spans="1:8">
      <c r="A146">
        <v>2981.4090000000001</v>
      </c>
      <c r="B146">
        <v>-47.835000000000001</v>
      </c>
      <c r="C146">
        <v>-47.843000000000004</v>
      </c>
      <c r="D146">
        <v>3.4470000000000001</v>
      </c>
      <c r="E146">
        <v>129.214</v>
      </c>
      <c r="F146">
        <v>80</v>
      </c>
      <c r="G146">
        <v>62.226999999999997</v>
      </c>
      <c r="H146">
        <v>2.0727000000000002</v>
      </c>
    </row>
    <row r="147" spans="1:8">
      <c r="A147">
        <v>2982.9740000000002</v>
      </c>
      <c r="B147">
        <v>-47.887</v>
      </c>
      <c r="C147">
        <v>-47.896000000000001</v>
      </c>
      <c r="D147">
        <v>3.38</v>
      </c>
      <c r="E147">
        <v>132.44200000000001</v>
      </c>
      <c r="F147">
        <v>80</v>
      </c>
      <c r="G147">
        <v>61.808999999999997</v>
      </c>
      <c r="H147">
        <v>2.1500999999999997</v>
      </c>
    </row>
    <row r="148" spans="1:8">
      <c r="A148">
        <v>2984.547</v>
      </c>
      <c r="B148">
        <v>-47.938000000000002</v>
      </c>
      <c r="C148">
        <v>-47.948</v>
      </c>
      <c r="D148">
        <v>3.3239999999999998</v>
      </c>
      <c r="E148">
        <v>134.87100000000001</v>
      </c>
      <c r="F148">
        <v>80</v>
      </c>
      <c r="G148">
        <v>61.527000000000001</v>
      </c>
      <c r="H148">
        <v>2.2103999999999999</v>
      </c>
    </row>
    <row r="149" spans="1:8">
      <c r="A149">
        <v>2986.1109999999999</v>
      </c>
      <c r="B149">
        <v>-47.988999999999997</v>
      </c>
      <c r="C149">
        <v>-48</v>
      </c>
      <c r="D149">
        <v>3.319</v>
      </c>
      <c r="E149">
        <v>141.13300000000001</v>
      </c>
      <c r="F149">
        <v>80</v>
      </c>
      <c r="G149">
        <v>61.103000000000002</v>
      </c>
      <c r="H149">
        <v>2.3706</v>
      </c>
    </row>
    <row r="150" spans="1:8">
      <c r="A150">
        <v>9999.5040000000008</v>
      </c>
      <c r="B150">
        <v>-48.05</v>
      </c>
      <c r="C150">
        <v>-48.05</v>
      </c>
      <c r="D150">
        <v>0</v>
      </c>
      <c r="E150">
        <v>128.12899999999999</v>
      </c>
      <c r="F150">
        <v>100</v>
      </c>
      <c r="G150">
        <v>59.741</v>
      </c>
      <c r="H150">
        <v>2.2455000000000003</v>
      </c>
    </row>
    <row r="151" spans="1:8">
      <c r="A151">
        <v>10001.392</v>
      </c>
      <c r="B151">
        <v>-48.100999999999999</v>
      </c>
      <c r="C151">
        <v>-48.100999999999999</v>
      </c>
      <c r="D151">
        <v>2.681</v>
      </c>
      <c r="E151">
        <v>130.64500000000001</v>
      </c>
      <c r="F151">
        <v>100</v>
      </c>
      <c r="G151">
        <v>59.57</v>
      </c>
      <c r="H151">
        <v>2.3193000000000001</v>
      </c>
    </row>
    <row r="152" spans="1:8">
      <c r="A152">
        <v>10003.278</v>
      </c>
      <c r="B152">
        <v>-48.158000000000001</v>
      </c>
      <c r="C152">
        <v>-48.158000000000001</v>
      </c>
      <c r="D152">
        <v>3.03</v>
      </c>
      <c r="E152">
        <v>130.68700000000001</v>
      </c>
      <c r="F152">
        <v>100</v>
      </c>
      <c r="G152">
        <v>59.631</v>
      </c>
      <c r="H152">
        <v>2.3201999999999998</v>
      </c>
    </row>
    <row r="153" spans="1:8">
      <c r="A153">
        <v>10005.161</v>
      </c>
      <c r="B153">
        <v>-48.216000000000001</v>
      </c>
      <c r="C153">
        <v>-48.216000000000001</v>
      </c>
      <c r="D153">
        <v>3.0950000000000002</v>
      </c>
      <c r="E153">
        <v>131.49600000000001</v>
      </c>
      <c r="F153">
        <v>100</v>
      </c>
      <c r="G153">
        <v>59.441000000000003</v>
      </c>
      <c r="H153">
        <v>2.3445</v>
      </c>
    </row>
    <row r="154" spans="1:8">
      <c r="A154">
        <v>10007.049000000001</v>
      </c>
      <c r="B154">
        <v>-48.274999999999999</v>
      </c>
      <c r="C154">
        <v>-48.274999999999999</v>
      </c>
      <c r="D154">
        <v>3.0990000000000002</v>
      </c>
      <c r="E154">
        <v>131.62899999999999</v>
      </c>
      <c r="F154">
        <v>100</v>
      </c>
      <c r="G154">
        <v>59.512999999999998</v>
      </c>
      <c r="H154">
        <v>2.3481000000000001</v>
      </c>
    </row>
    <row r="155" spans="1:8">
      <c r="A155">
        <v>10008.941000000001</v>
      </c>
      <c r="B155">
        <v>-48.331000000000003</v>
      </c>
      <c r="C155">
        <v>-48.331000000000003</v>
      </c>
      <c r="D155">
        <v>2.9620000000000002</v>
      </c>
      <c r="E155">
        <v>130.94900000000001</v>
      </c>
      <c r="F155">
        <v>100</v>
      </c>
      <c r="G155">
        <v>59.637999999999998</v>
      </c>
      <c r="H155">
        <v>2.3283</v>
      </c>
    </row>
    <row r="156" spans="1:8">
      <c r="A156">
        <v>10010.833000000001</v>
      </c>
      <c r="B156">
        <v>-48.390999999999998</v>
      </c>
      <c r="C156">
        <v>-48.390999999999998</v>
      </c>
      <c r="D156">
        <v>3.1739999999999999</v>
      </c>
      <c r="E156">
        <v>129.875</v>
      </c>
      <c r="F156">
        <v>100</v>
      </c>
      <c r="G156">
        <v>59.600999999999999</v>
      </c>
      <c r="H156">
        <v>2.2968000000000002</v>
      </c>
    </row>
    <row r="157" spans="1:8">
      <c r="A157">
        <v>10012.394</v>
      </c>
      <c r="B157">
        <v>-48.442</v>
      </c>
      <c r="C157">
        <v>-48.442</v>
      </c>
      <c r="D157">
        <v>3.3050000000000002</v>
      </c>
      <c r="E157">
        <v>131.96100000000001</v>
      </c>
      <c r="F157">
        <v>100</v>
      </c>
      <c r="G157">
        <v>59.433</v>
      </c>
      <c r="H157">
        <v>2.3589000000000002</v>
      </c>
    </row>
    <row r="158" spans="1:8">
      <c r="A158">
        <v>10013.950000000001</v>
      </c>
      <c r="B158">
        <v>-48.496000000000002</v>
      </c>
      <c r="C158">
        <v>-48.496000000000002</v>
      </c>
      <c r="D158">
        <v>3.452</v>
      </c>
      <c r="E158">
        <v>129.77099999999999</v>
      </c>
      <c r="F158">
        <v>100</v>
      </c>
      <c r="G158">
        <v>59.636000000000003</v>
      </c>
      <c r="H158">
        <v>2.2932000000000001</v>
      </c>
    </row>
    <row r="159" spans="1:8">
      <c r="A159">
        <v>10015.498</v>
      </c>
      <c r="B159">
        <v>-48.552</v>
      </c>
      <c r="C159">
        <v>-48.552</v>
      </c>
      <c r="D159">
        <v>3.6429999999999998</v>
      </c>
      <c r="E159">
        <v>133.13499999999999</v>
      </c>
      <c r="F159">
        <v>100</v>
      </c>
      <c r="G159">
        <v>59.4</v>
      </c>
      <c r="H159">
        <v>2.3940000000000001</v>
      </c>
    </row>
    <row r="160" spans="1:8">
      <c r="A160">
        <v>10017.07</v>
      </c>
      <c r="B160">
        <v>-48.610999999999997</v>
      </c>
      <c r="C160">
        <v>-48.610999999999997</v>
      </c>
      <c r="D160">
        <v>3.742</v>
      </c>
      <c r="E160">
        <v>133.32300000000001</v>
      </c>
      <c r="F160">
        <v>100</v>
      </c>
      <c r="G160">
        <v>59.363</v>
      </c>
      <c r="H160">
        <v>2.4003000000000001</v>
      </c>
    </row>
    <row r="161" spans="1:8">
      <c r="A161">
        <v>10018.646000000001</v>
      </c>
      <c r="B161">
        <v>-48.671999999999997</v>
      </c>
      <c r="C161">
        <v>-48.671999999999997</v>
      </c>
      <c r="D161">
        <v>3.8290000000000002</v>
      </c>
      <c r="E161">
        <v>130.655</v>
      </c>
      <c r="F161">
        <v>100</v>
      </c>
      <c r="G161">
        <v>59.518999999999998</v>
      </c>
      <c r="H161">
        <v>2.3193000000000001</v>
      </c>
    </row>
    <row r="162" spans="1:8">
      <c r="A162">
        <v>10020.200000000001</v>
      </c>
      <c r="B162">
        <v>-48.731999999999999</v>
      </c>
      <c r="C162">
        <v>-48.731999999999999</v>
      </c>
      <c r="D162">
        <v>3.907</v>
      </c>
      <c r="E162">
        <v>129.14699999999999</v>
      </c>
      <c r="F162">
        <v>100</v>
      </c>
      <c r="G162">
        <v>59.783000000000001</v>
      </c>
      <c r="H162">
        <v>2.2751999999999999</v>
      </c>
    </row>
    <row r="163" spans="1:8">
      <c r="A163">
        <v>10021.754999999999</v>
      </c>
      <c r="B163">
        <v>-48.792999999999999</v>
      </c>
      <c r="C163">
        <v>-48.792999999999999</v>
      </c>
      <c r="D163">
        <v>3.8839999999999999</v>
      </c>
      <c r="E163">
        <v>128.35599999999999</v>
      </c>
      <c r="F163">
        <v>100</v>
      </c>
      <c r="G163">
        <v>59.747</v>
      </c>
      <c r="H163">
        <v>2.2517999999999998</v>
      </c>
    </row>
    <row r="164" spans="1:8">
      <c r="A164">
        <v>10023.316000000001</v>
      </c>
      <c r="B164">
        <v>-48.853000000000002</v>
      </c>
      <c r="C164">
        <v>-48.853000000000002</v>
      </c>
      <c r="D164">
        <v>3.855</v>
      </c>
      <c r="E164">
        <v>129.273</v>
      </c>
      <c r="F164">
        <v>100</v>
      </c>
      <c r="G164">
        <v>59.402000000000001</v>
      </c>
      <c r="H164">
        <v>2.2787999999999999</v>
      </c>
    </row>
    <row r="165" spans="1:8">
      <c r="A165">
        <v>10024.885</v>
      </c>
      <c r="B165">
        <v>-48.914000000000001</v>
      </c>
      <c r="C165">
        <v>-48.914000000000001</v>
      </c>
      <c r="D165">
        <v>3.89</v>
      </c>
      <c r="E165">
        <v>131.51300000000001</v>
      </c>
      <c r="F165">
        <v>100</v>
      </c>
      <c r="G165">
        <v>59.585999999999999</v>
      </c>
      <c r="H165">
        <v>2.3454000000000002</v>
      </c>
    </row>
    <row r="166" spans="1:8">
      <c r="A166">
        <v>10026.458000000001</v>
      </c>
      <c r="B166">
        <v>-48.975000000000001</v>
      </c>
      <c r="C166">
        <v>-48.975000000000001</v>
      </c>
      <c r="D166">
        <v>3.871</v>
      </c>
      <c r="E166">
        <v>124.05800000000001</v>
      </c>
      <c r="F166">
        <v>100</v>
      </c>
      <c r="G166">
        <v>60.393999999999998</v>
      </c>
      <c r="H166">
        <v>2.1311999999999998</v>
      </c>
    </row>
    <row r="167" spans="1:8">
      <c r="A167">
        <v>10028.031999999999</v>
      </c>
      <c r="B167">
        <v>-49.036000000000001</v>
      </c>
      <c r="C167">
        <v>-49.036000000000001</v>
      </c>
      <c r="D167">
        <v>3.867</v>
      </c>
      <c r="E167">
        <v>115.839</v>
      </c>
      <c r="F167">
        <v>100</v>
      </c>
      <c r="G167">
        <v>61.070999999999998</v>
      </c>
      <c r="H167">
        <v>1.9142999999999999</v>
      </c>
    </row>
    <row r="168" spans="1:8">
      <c r="A168">
        <v>10029.605</v>
      </c>
      <c r="B168">
        <v>-49.094999999999999</v>
      </c>
      <c r="C168">
        <v>-49.094999999999999</v>
      </c>
      <c r="D168">
        <v>3.7519999999999998</v>
      </c>
      <c r="E168">
        <v>110.325</v>
      </c>
      <c r="F168">
        <v>100</v>
      </c>
      <c r="G168">
        <v>61.430999999999997</v>
      </c>
      <c r="H168">
        <v>1.7802</v>
      </c>
    </row>
    <row r="169" spans="1:8">
      <c r="A169">
        <v>10031.183999999999</v>
      </c>
      <c r="B169">
        <v>-49.151000000000003</v>
      </c>
      <c r="C169">
        <v>-49.151000000000003</v>
      </c>
      <c r="D169">
        <v>3.593</v>
      </c>
      <c r="E169">
        <v>107.01300000000001</v>
      </c>
      <c r="F169">
        <v>100</v>
      </c>
      <c r="G169">
        <v>61.637</v>
      </c>
      <c r="H169">
        <v>1.7019</v>
      </c>
    </row>
    <row r="170" spans="1:8">
      <c r="A170">
        <v>10032.758</v>
      </c>
      <c r="B170">
        <v>-49.204999999999998</v>
      </c>
      <c r="C170">
        <v>-49.204999999999998</v>
      </c>
      <c r="D170">
        <v>3.411</v>
      </c>
      <c r="E170">
        <v>111.51900000000001</v>
      </c>
      <c r="F170">
        <v>100</v>
      </c>
      <c r="G170">
        <v>60.924999999999997</v>
      </c>
      <c r="H170">
        <v>1.8081</v>
      </c>
    </row>
    <row r="171" spans="1:8">
      <c r="A171">
        <v>10034.65</v>
      </c>
      <c r="B171">
        <v>-49.262999999999998</v>
      </c>
      <c r="C171">
        <v>-49.262999999999998</v>
      </c>
      <c r="D171">
        <v>3.07</v>
      </c>
      <c r="E171">
        <v>124.967</v>
      </c>
      <c r="F171">
        <v>100</v>
      </c>
      <c r="G171">
        <v>59.88</v>
      </c>
      <c r="H171">
        <v>2.1564000000000001</v>
      </c>
    </row>
    <row r="172" spans="1:8">
      <c r="A172">
        <v>10036.541999999999</v>
      </c>
      <c r="B172">
        <v>-49.317</v>
      </c>
      <c r="C172">
        <v>-49.317</v>
      </c>
      <c r="D172">
        <v>2.855</v>
      </c>
      <c r="E172">
        <v>129.88300000000001</v>
      </c>
      <c r="F172">
        <v>100</v>
      </c>
      <c r="G172">
        <v>59.597999999999999</v>
      </c>
      <c r="H172">
        <v>2.2968000000000002</v>
      </c>
    </row>
    <row r="173" spans="1:8">
      <c r="A173">
        <v>10038.428</v>
      </c>
      <c r="B173">
        <v>-49.369</v>
      </c>
      <c r="C173">
        <v>-49.369</v>
      </c>
      <c r="D173">
        <v>2.7229999999999999</v>
      </c>
      <c r="E173">
        <v>138.62299999999999</v>
      </c>
      <c r="F173">
        <v>100</v>
      </c>
      <c r="G173">
        <v>58.661000000000001</v>
      </c>
      <c r="H173">
        <v>2.5677000000000003</v>
      </c>
    </row>
    <row r="174" spans="1:8">
      <c r="A174">
        <v>10040.635</v>
      </c>
      <c r="B174">
        <v>-49.424999999999997</v>
      </c>
      <c r="C174">
        <v>-49.424999999999997</v>
      </c>
      <c r="D174">
        <v>2.544</v>
      </c>
      <c r="E174">
        <v>146.279</v>
      </c>
      <c r="F174">
        <v>100</v>
      </c>
      <c r="G174">
        <v>58.067</v>
      </c>
      <c r="H174">
        <v>2.8313999999999999</v>
      </c>
    </row>
    <row r="175" spans="1:8">
      <c r="A175">
        <v>10042.838</v>
      </c>
      <c r="B175">
        <v>-49.475000000000001</v>
      </c>
      <c r="C175">
        <v>-49.475000000000001</v>
      </c>
      <c r="D175">
        <v>2.2879999999999998</v>
      </c>
      <c r="E175">
        <v>148.374</v>
      </c>
      <c r="F175">
        <v>100</v>
      </c>
      <c r="G175">
        <v>58.131999999999998</v>
      </c>
      <c r="H175">
        <v>2.9079000000000002</v>
      </c>
    </row>
    <row r="176" spans="1:8">
      <c r="A176">
        <v>10045.361000000001</v>
      </c>
      <c r="B176">
        <v>-49.53</v>
      </c>
      <c r="C176">
        <v>-49.53</v>
      </c>
      <c r="D176">
        <v>2.1629999999999998</v>
      </c>
      <c r="E176">
        <v>137.51</v>
      </c>
      <c r="F176">
        <v>100</v>
      </c>
      <c r="G176">
        <v>59.377000000000002</v>
      </c>
      <c r="H176">
        <v>2.5317000000000003</v>
      </c>
    </row>
    <row r="177" spans="1:8">
      <c r="A177">
        <v>10047.857</v>
      </c>
      <c r="B177">
        <v>-49.585999999999999</v>
      </c>
      <c r="C177">
        <v>-49.585999999999999</v>
      </c>
      <c r="D177">
        <v>2.25</v>
      </c>
      <c r="E177">
        <v>122.55800000000001</v>
      </c>
      <c r="F177">
        <v>100</v>
      </c>
      <c r="G177">
        <v>60.441000000000003</v>
      </c>
      <c r="H177">
        <v>2.0898000000000003</v>
      </c>
    </row>
    <row r="178" spans="1:8">
      <c r="A178">
        <v>10050.339</v>
      </c>
      <c r="B178">
        <v>-49.642000000000003</v>
      </c>
      <c r="C178">
        <v>-49.642000000000003</v>
      </c>
      <c r="D178">
        <v>2.2770000000000001</v>
      </c>
      <c r="E178">
        <v>118.414</v>
      </c>
      <c r="F178">
        <v>100</v>
      </c>
      <c r="G178">
        <v>60.744999999999997</v>
      </c>
      <c r="H178">
        <v>1.9800000000000002</v>
      </c>
    </row>
    <row r="179" spans="1:8">
      <c r="A179">
        <v>10052.823</v>
      </c>
      <c r="B179">
        <v>-49.698</v>
      </c>
      <c r="C179">
        <v>-49.698</v>
      </c>
      <c r="D179">
        <v>2.2229999999999999</v>
      </c>
      <c r="E179">
        <v>123.10899999999999</v>
      </c>
      <c r="F179">
        <v>100</v>
      </c>
      <c r="G179">
        <v>60.146000000000001</v>
      </c>
      <c r="H179">
        <v>2.1051000000000002</v>
      </c>
    </row>
    <row r="180" spans="1:8">
      <c r="A180">
        <v>10055.314</v>
      </c>
      <c r="B180">
        <v>-49.75</v>
      </c>
      <c r="C180">
        <v>-49.75</v>
      </c>
      <c r="D180">
        <v>2.1219999999999999</v>
      </c>
      <c r="E180">
        <v>122.872</v>
      </c>
      <c r="F180">
        <v>100</v>
      </c>
      <c r="G180">
        <v>60.03</v>
      </c>
      <c r="H180">
        <v>2.0987999999999998</v>
      </c>
    </row>
    <row r="181" spans="1:8">
      <c r="A181">
        <v>10058.155000000001</v>
      </c>
      <c r="B181">
        <v>-49.805999999999997</v>
      </c>
      <c r="C181">
        <v>-49.805999999999997</v>
      </c>
      <c r="D181">
        <v>1.9650000000000001</v>
      </c>
      <c r="E181">
        <v>125.63</v>
      </c>
      <c r="F181">
        <v>100</v>
      </c>
      <c r="G181">
        <v>59.857999999999997</v>
      </c>
      <c r="H181">
        <v>2.1743999999999999</v>
      </c>
    </row>
    <row r="182" spans="1:8">
      <c r="A182">
        <v>10060.989</v>
      </c>
      <c r="B182">
        <v>-49.862000000000002</v>
      </c>
      <c r="C182">
        <v>-49.862000000000002</v>
      </c>
      <c r="D182">
        <v>1.9590000000000001</v>
      </c>
      <c r="E182">
        <v>126.59</v>
      </c>
      <c r="F182">
        <v>100</v>
      </c>
      <c r="G182">
        <v>60.286000000000001</v>
      </c>
      <c r="H182">
        <v>2.2014</v>
      </c>
    </row>
    <row r="183" spans="1:8">
      <c r="A183">
        <v>10063.803</v>
      </c>
      <c r="B183">
        <v>-49.915999999999997</v>
      </c>
      <c r="C183">
        <v>-49.915999999999997</v>
      </c>
      <c r="D183">
        <v>1.911</v>
      </c>
      <c r="E183">
        <v>107.818</v>
      </c>
      <c r="F183">
        <v>100</v>
      </c>
      <c r="G183">
        <v>61.633000000000003</v>
      </c>
      <c r="H183">
        <v>1.7207999999999999</v>
      </c>
    </row>
    <row r="184" spans="1:8">
      <c r="A184">
        <v>10066.636</v>
      </c>
      <c r="B184">
        <v>-49.969000000000001</v>
      </c>
      <c r="C184">
        <v>-49.969000000000001</v>
      </c>
      <c r="D184">
        <v>1.8919999999999999</v>
      </c>
      <c r="E184">
        <v>103.922</v>
      </c>
      <c r="F184">
        <v>100</v>
      </c>
      <c r="G184">
        <v>61.898000000000003</v>
      </c>
      <c r="H184">
        <v>1.6316999999999999</v>
      </c>
    </row>
    <row r="185" spans="1:8">
      <c r="A185">
        <v>10069.467000000001</v>
      </c>
      <c r="B185">
        <v>-50.021999999999998</v>
      </c>
      <c r="C185">
        <v>-50.021999999999998</v>
      </c>
      <c r="D185">
        <v>1.883</v>
      </c>
      <c r="E185">
        <v>97.629000000000005</v>
      </c>
      <c r="F185">
        <v>100</v>
      </c>
      <c r="G185">
        <v>62.378</v>
      </c>
      <c r="H185">
        <v>1.4949000000000001</v>
      </c>
    </row>
    <row r="186" spans="1:8">
      <c r="A186">
        <v>10072.297</v>
      </c>
      <c r="B186">
        <v>-50.073</v>
      </c>
      <c r="C186">
        <v>-50.073</v>
      </c>
      <c r="D186">
        <v>1.798</v>
      </c>
      <c r="E186">
        <v>93.391999999999996</v>
      </c>
      <c r="F186">
        <v>100</v>
      </c>
      <c r="G186">
        <v>62.695</v>
      </c>
      <c r="H186">
        <v>1.4076000000000002</v>
      </c>
    </row>
    <row r="187" spans="1:8">
      <c r="A187">
        <v>10075.438</v>
      </c>
      <c r="B187">
        <v>-50.127000000000002</v>
      </c>
      <c r="C187">
        <v>-50.127000000000002</v>
      </c>
      <c r="D187">
        <v>1.716</v>
      </c>
      <c r="E187">
        <v>89.956999999999994</v>
      </c>
      <c r="F187">
        <v>100</v>
      </c>
      <c r="G187">
        <v>62.84</v>
      </c>
      <c r="H187">
        <v>1.3383</v>
      </c>
    </row>
    <row r="188" spans="1:8">
      <c r="A188">
        <v>10078.588</v>
      </c>
      <c r="B188">
        <v>-50.182000000000002</v>
      </c>
      <c r="C188">
        <v>-50.182000000000002</v>
      </c>
      <c r="D188">
        <v>1.7350000000000001</v>
      </c>
      <c r="E188">
        <v>87.108000000000004</v>
      </c>
      <c r="F188">
        <v>100</v>
      </c>
      <c r="G188">
        <v>63.11</v>
      </c>
      <c r="H188">
        <v>1.2833999999999999</v>
      </c>
    </row>
    <row r="189" spans="1:8">
      <c r="A189">
        <v>10081.735000000001</v>
      </c>
      <c r="B189">
        <v>-50.235999999999997</v>
      </c>
      <c r="C189">
        <v>-50.235999999999997</v>
      </c>
      <c r="D189">
        <v>1.724</v>
      </c>
      <c r="E189">
        <v>85.489000000000004</v>
      </c>
      <c r="F189">
        <v>100</v>
      </c>
      <c r="G189">
        <v>63.131</v>
      </c>
      <c r="H189">
        <v>1.2519</v>
      </c>
    </row>
    <row r="190" spans="1:8">
      <c r="A190">
        <v>10084.84</v>
      </c>
      <c r="B190">
        <v>-50.29</v>
      </c>
      <c r="C190">
        <v>-50.29</v>
      </c>
      <c r="D190">
        <v>1.728</v>
      </c>
      <c r="E190">
        <v>88.02</v>
      </c>
      <c r="F190">
        <v>100</v>
      </c>
      <c r="G190">
        <v>63.033000000000001</v>
      </c>
      <c r="H190">
        <v>1.3005</v>
      </c>
    </row>
    <row r="191" spans="1:8">
      <c r="A191">
        <v>10087.941999999999</v>
      </c>
      <c r="B191">
        <v>-50.344000000000001</v>
      </c>
      <c r="C191">
        <v>-50.344000000000001</v>
      </c>
      <c r="D191">
        <v>1.738</v>
      </c>
      <c r="E191">
        <v>86.975999999999999</v>
      </c>
      <c r="F191">
        <v>100</v>
      </c>
      <c r="G191">
        <v>63.128999999999998</v>
      </c>
      <c r="H191">
        <v>1.2807000000000002</v>
      </c>
    </row>
    <row r="192" spans="1:8">
      <c r="A192">
        <v>10091.043</v>
      </c>
      <c r="B192">
        <v>-50.398000000000003</v>
      </c>
      <c r="C192">
        <v>-50.398000000000003</v>
      </c>
      <c r="D192">
        <v>1.746</v>
      </c>
      <c r="E192">
        <v>88.013999999999996</v>
      </c>
      <c r="F192">
        <v>100</v>
      </c>
      <c r="G192">
        <v>63.03</v>
      </c>
      <c r="H192">
        <v>1.3005</v>
      </c>
    </row>
    <row r="193" spans="1:8">
      <c r="A193">
        <v>10094.148999999999</v>
      </c>
      <c r="B193">
        <v>-50.451000000000001</v>
      </c>
      <c r="C193">
        <v>-50.451000000000001</v>
      </c>
      <c r="D193">
        <v>1.72</v>
      </c>
      <c r="E193">
        <v>85.241</v>
      </c>
      <c r="F193">
        <v>100</v>
      </c>
      <c r="G193">
        <v>63.351999999999997</v>
      </c>
      <c r="H193">
        <v>1.2473999999999998</v>
      </c>
    </row>
    <row r="194" spans="1:8">
      <c r="A194">
        <v>10097.251</v>
      </c>
      <c r="B194">
        <v>-50.506</v>
      </c>
      <c r="C194">
        <v>-50.506</v>
      </c>
      <c r="D194">
        <v>1.7769999999999999</v>
      </c>
      <c r="E194">
        <v>86.105000000000004</v>
      </c>
      <c r="F194">
        <v>100</v>
      </c>
      <c r="G194">
        <v>63.142000000000003</v>
      </c>
      <c r="H194">
        <v>1.2636000000000001</v>
      </c>
    </row>
    <row r="195" spans="1:8">
      <c r="A195">
        <v>10100.040000000001</v>
      </c>
      <c r="B195">
        <v>-50.558999999999997</v>
      </c>
      <c r="C195">
        <v>-50.558999999999997</v>
      </c>
      <c r="D195">
        <v>1.8779999999999999</v>
      </c>
      <c r="E195">
        <v>91.599000000000004</v>
      </c>
      <c r="F195">
        <v>100</v>
      </c>
      <c r="G195">
        <v>62.856999999999999</v>
      </c>
      <c r="H195">
        <v>1.3716000000000002</v>
      </c>
    </row>
    <row r="196" spans="1:8">
      <c r="A196">
        <v>10102.835999999999</v>
      </c>
      <c r="B196">
        <v>-50.612000000000002</v>
      </c>
      <c r="C196">
        <v>-50.612000000000002</v>
      </c>
      <c r="D196">
        <v>1.897</v>
      </c>
      <c r="E196">
        <v>90.644000000000005</v>
      </c>
      <c r="F196">
        <v>100</v>
      </c>
      <c r="G196">
        <v>62.918999999999997</v>
      </c>
      <c r="H196">
        <v>1.3527</v>
      </c>
    </row>
    <row r="197" spans="1:8">
      <c r="A197">
        <v>10105.633</v>
      </c>
      <c r="B197">
        <v>-50.667000000000002</v>
      </c>
      <c r="C197">
        <v>-50.667000000000002</v>
      </c>
      <c r="D197">
        <v>1.966</v>
      </c>
      <c r="E197">
        <v>89.885000000000005</v>
      </c>
      <c r="F197">
        <v>100</v>
      </c>
      <c r="G197">
        <v>63.030999999999999</v>
      </c>
      <c r="H197">
        <v>1.3373999999999999</v>
      </c>
    </row>
    <row r="198" spans="1:8">
      <c r="A198">
        <v>10108.427</v>
      </c>
      <c r="B198">
        <v>-50.722000000000001</v>
      </c>
      <c r="C198">
        <v>-50.722000000000001</v>
      </c>
      <c r="D198">
        <v>1.97</v>
      </c>
      <c r="E198">
        <v>89.114000000000004</v>
      </c>
      <c r="F198">
        <v>100</v>
      </c>
      <c r="G198">
        <v>63.003</v>
      </c>
      <c r="H198">
        <v>1.3221000000000001</v>
      </c>
    </row>
    <row r="199" spans="1:8">
      <c r="A199">
        <v>10111.217000000001</v>
      </c>
      <c r="B199">
        <v>-50.777000000000001</v>
      </c>
      <c r="C199">
        <v>-50.777000000000001</v>
      </c>
      <c r="D199">
        <v>1.9670000000000001</v>
      </c>
      <c r="E199">
        <v>87.983999999999995</v>
      </c>
      <c r="F199">
        <v>100</v>
      </c>
      <c r="G199">
        <v>63.075000000000003</v>
      </c>
      <c r="H199">
        <v>1.3005</v>
      </c>
    </row>
    <row r="200" spans="1:8">
      <c r="A200">
        <v>10114.013000000001</v>
      </c>
      <c r="B200">
        <v>-50.83</v>
      </c>
      <c r="C200">
        <v>-50.83</v>
      </c>
      <c r="D200">
        <v>1.919</v>
      </c>
      <c r="E200">
        <v>86.754999999999995</v>
      </c>
      <c r="F200">
        <v>100</v>
      </c>
      <c r="G200">
        <v>63.201999999999998</v>
      </c>
      <c r="H200">
        <v>1.2762</v>
      </c>
    </row>
    <row r="201" spans="1:8">
      <c r="A201">
        <v>10116.826999999999</v>
      </c>
      <c r="B201">
        <v>-50.883000000000003</v>
      </c>
      <c r="C201">
        <v>-50.883000000000003</v>
      </c>
      <c r="D201">
        <v>1.8560000000000001</v>
      </c>
      <c r="E201">
        <v>85.013000000000005</v>
      </c>
      <c r="F201">
        <v>100</v>
      </c>
      <c r="G201">
        <v>63.235999999999997</v>
      </c>
      <c r="H201">
        <v>1.2429000000000001</v>
      </c>
    </row>
    <row r="202" spans="1:8">
      <c r="A202">
        <v>10119.661</v>
      </c>
      <c r="B202">
        <v>-50.933999999999997</v>
      </c>
      <c r="C202">
        <v>-50.933999999999997</v>
      </c>
      <c r="D202">
        <v>1.8169999999999999</v>
      </c>
      <c r="E202">
        <v>85.638000000000005</v>
      </c>
      <c r="F202">
        <v>100</v>
      </c>
      <c r="G202">
        <v>63.267000000000003</v>
      </c>
      <c r="H202">
        <v>1.2545999999999999</v>
      </c>
    </row>
    <row r="203" spans="1:8">
      <c r="A203">
        <v>10122.496999999999</v>
      </c>
      <c r="B203">
        <v>-50.985999999999997</v>
      </c>
      <c r="C203">
        <v>-50.985999999999997</v>
      </c>
      <c r="D203">
        <v>1.829</v>
      </c>
      <c r="E203">
        <v>85.87</v>
      </c>
      <c r="F203">
        <v>100</v>
      </c>
      <c r="G203">
        <v>63.212000000000003</v>
      </c>
      <c r="H203">
        <v>1.2591000000000001</v>
      </c>
    </row>
    <row r="204" spans="1:8">
      <c r="A204">
        <v>10125.333000000001</v>
      </c>
      <c r="B204">
        <v>-51.037999999999997</v>
      </c>
      <c r="C204">
        <v>-51.037999999999997</v>
      </c>
      <c r="D204">
        <v>1.82</v>
      </c>
      <c r="E204">
        <v>85.119</v>
      </c>
      <c r="F204">
        <v>100</v>
      </c>
      <c r="G204">
        <v>63.226999999999997</v>
      </c>
      <c r="H204">
        <v>1.2447000000000001</v>
      </c>
    </row>
    <row r="205" spans="1:8">
      <c r="A205">
        <v>10128.16</v>
      </c>
      <c r="B205">
        <v>-51.088999999999999</v>
      </c>
      <c r="C205">
        <v>-51.088999999999999</v>
      </c>
      <c r="D205">
        <v>1.8</v>
      </c>
      <c r="E205">
        <v>84.953000000000003</v>
      </c>
      <c r="F205">
        <v>100</v>
      </c>
      <c r="G205">
        <v>63.253</v>
      </c>
      <c r="H205">
        <v>1.242</v>
      </c>
    </row>
    <row r="206" spans="1:8">
      <c r="A206">
        <v>10131.307000000001</v>
      </c>
      <c r="B206">
        <v>-51.143999999999998</v>
      </c>
      <c r="C206">
        <v>-51.143999999999998</v>
      </c>
      <c r="D206">
        <v>1.75</v>
      </c>
      <c r="E206">
        <v>86.724999999999994</v>
      </c>
      <c r="F206">
        <v>100</v>
      </c>
      <c r="G206">
        <v>63.234999999999999</v>
      </c>
      <c r="H206">
        <v>1.2753000000000001</v>
      </c>
    </row>
    <row r="207" spans="1:8">
      <c r="A207">
        <v>10134.453</v>
      </c>
      <c r="B207">
        <v>-51.197000000000003</v>
      </c>
      <c r="C207">
        <v>-51.197000000000003</v>
      </c>
      <c r="D207">
        <v>1.6970000000000001</v>
      </c>
      <c r="E207">
        <v>88.745000000000005</v>
      </c>
      <c r="F207">
        <v>100</v>
      </c>
      <c r="G207">
        <v>63.146000000000001</v>
      </c>
      <c r="H207">
        <v>1.3149000000000002</v>
      </c>
    </row>
    <row r="208" spans="1:8">
      <c r="A208">
        <v>10137.596</v>
      </c>
      <c r="B208">
        <v>-51.25</v>
      </c>
      <c r="C208">
        <v>-51.25</v>
      </c>
      <c r="D208">
        <v>1.6779999999999999</v>
      </c>
      <c r="E208">
        <v>85.501999999999995</v>
      </c>
      <c r="F208">
        <v>100</v>
      </c>
      <c r="G208">
        <v>63.273000000000003</v>
      </c>
      <c r="H208">
        <v>1.2519</v>
      </c>
    </row>
    <row r="209" spans="1:8">
      <c r="A209">
        <v>10140.745999999999</v>
      </c>
      <c r="B209">
        <v>-51.304000000000002</v>
      </c>
      <c r="C209">
        <v>-51.304000000000002</v>
      </c>
      <c r="D209">
        <v>1.7170000000000001</v>
      </c>
      <c r="E209">
        <v>88.724000000000004</v>
      </c>
      <c r="F209">
        <v>100</v>
      </c>
      <c r="G209">
        <v>63.052999999999997</v>
      </c>
      <c r="H209">
        <v>1.3149000000000002</v>
      </c>
    </row>
    <row r="210" spans="1:8">
      <c r="A210">
        <v>10143.848</v>
      </c>
      <c r="B210">
        <v>-51.353999999999999</v>
      </c>
      <c r="C210">
        <v>-51.353999999999999</v>
      </c>
      <c r="D210">
        <v>1.63</v>
      </c>
      <c r="E210">
        <v>92.715000000000003</v>
      </c>
      <c r="F210">
        <v>100</v>
      </c>
      <c r="G210">
        <v>62.780999999999999</v>
      </c>
      <c r="H210">
        <v>1.3940999999999999</v>
      </c>
    </row>
    <row r="211" spans="1:8">
      <c r="A211">
        <v>10147.275</v>
      </c>
      <c r="B211">
        <v>-51.405000000000001</v>
      </c>
      <c r="C211">
        <v>-51.405000000000001</v>
      </c>
      <c r="D211">
        <v>1.486</v>
      </c>
      <c r="E211">
        <v>93.819000000000003</v>
      </c>
      <c r="F211">
        <v>100</v>
      </c>
      <c r="G211">
        <v>62.72</v>
      </c>
      <c r="H211">
        <v>1.4166000000000001</v>
      </c>
    </row>
    <row r="212" spans="1:8">
      <c r="A212">
        <v>10151.052</v>
      </c>
      <c r="B212">
        <v>-51.457000000000001</v>
      </c>
      <c r="C212">
        <v>-51.457000000000001</v>
      </c>
      <c r="D212">
        <v>1.363</v>
      </c>
      <c r="E212">
        <v>95.084000000000003</v>
      </c>
      <c r="F212">
        <v>100</v>
      </c>
      <c r="G212">
        <v>62.609000000000002</v>
      </c>
      <c r="H212">
        <v>1.4418000000000002</v>
      </c>
    </row>
    <row r="213" spans="1:8">
      <c r="A213">
        <v>10155.141</v>
      </c>
      <c r="B213">
        <v>-51.509</v>
      </c>
      <c r="C213">
        <v>-51.509</v>
      </c>
      <c r="D213">
        <v>1.264</v>
      </c>
      <c r="E213">
        <v>95.944999999999993</v>
      </c>
      <c r="F213">
        <v>100</v>
      </c>
      <c r="G213">
        <v>62.499000000000002</v>
      </c>
      <c r="H213">
        <v>1.4598000000000002</v>
      </c>
    </row>
    <row r="214" spans="1:8">
      <c r="A214">
        <v>10158.861999999999</v>
      </c>
      <c r="B214">
        <v>-51.561999999999998</v>
      </c>
      <c r="C214">
        <v>-51.561999999999998</v>
      </c>
      <c r="D214">
        <v>1.431</v>
      </c>
      <c r="E214">
        <v>94.695999999999998</v>
      </c>
      <c r="F214">
        <v>100</v>
      </c>
      <c r="G214">
        <v>62.576999999999998</v>
      </c>
      <c r="H214">
        <v>1.4346000000000001</v>
      </c>
    </row>
    <row r="215" spans="1:8">
      <c r="A215">
        <v>10162.904</v>
      </c>
      <c r="B215">
        <v>-51.613</v>
      </c>
      <c r="C215">
        <v>-51.613</v>
      </c>
      <c r="D215">
        <v>1.26</v>
      </c>
      <c r="E215">
        <v>94.058000000000007</v>
      </c>
      <c r="F215">
        <v>100</v>
      </c>
      <c r="G215">
        <v>62.69</v>
      </c>
      <c r="H215">
        <v>1.4211</v>
      </c>
    </row>
    <row r="216" spans="1:8">
      <c r="A216">
        <v>10166.315000000001</v>
      </c>
      <c r="B216">
        <v>-51.667999999999999</v>
      </c>
      <c r="C216">
        <v>-51.667999999999999</v>
      </c>
      <c r="D216">
        <v>1.607</v>
      </c>
      <c r="E216">
        <v>91.724000000000004</v>
      </c>
      <c r="F216">
        <v>100</v>
      </c>
      <c r="G216">
        <v>62.863999999999997</v>
      </c>
      <c r="H216">
        <v>1.3742999999999999</v>
      </c>
    </row>
    <row r="217" spans="1:8">
      <c r="A217">
        <v>10169.107</v>
      </c>
      <c r="B217">
        <v>-51.720999999999997</v>
      </c>
      <c r="C217">
        <v>-51.720999999999997</v>
      </c>
      <c r="D217">
        <v>1.91</v>
      </c>
      <c r="E217">
        <v>89.191000000000003</v>
      </c>
      <c r="F217">
        <v>100</v>
      </c>
      <c r="G217">
        <v>62.923000000000002</v>
      </c>
      <c r="H217">
        <v>1.3239000000000001</v>
      </c>
    </row>
    <row r="218" spans="1:8">
      <c r="A218">
        <v>10172.26</v>
      </c>
      <c r="B218">
        <v>-51.771999999999998</v>
      </c>
      <c r="C218">
        <v>-51.771999999999998</v>
      </c>
      <c r="D218">
        <v>1.633</v>
      </c>
      <c r="E218">
        <v>96.524000000000001</v>
      </c>
      <c r="F218">
        <v>100</v>
      </c>
      <c r="G218">
        <v>62.387</v>
      </c>
      <c r="H218">
        <v>1.4723999999999999</v>
      </c>
    </row>
    <row r="219" spans="1:8">
      <c r="A219">
        <v>10175.058999999999</v>
      </c>
      <c r="B219">
        <v>-51.825000000000003</v>
      </c>
      <c r="C219">
        <v>-51.825000000000003</v>
      </c>
      <c r="D219">
        <v>1.8919999999999999</v>
      </c>
      <c r="E219">
        <v>102.261</v>
      </c>
      <c r="F219">
        <v>100</v>
      </c>
      <c r="G219">
        <v>62.005000000000003</v>
      </c>
      <c r="H219">
        <v>1.5948</v>
      </c>
    </row>
    <row r="220" spans="1:8">
      <c r="A220">
        <v>10177.852000000001</v>
      </c>
      <c r="B220">
        <v>-51.875999999999998</v>
      </c>
      <c r="C220">
        <v>-51.875999999999998</v>
      </c>
      <c r="D220">
        <v>1.8160000000000001</v>
      </c>
      <c r="E220">
        <v>100.86199999999999</v>
      </c>
      <c r="F220">
        <v>100</v>
      </c>
      <c r="G220">
        <v>62.136000000000003</v>
      </c>
      <c r="H220">
        <v>1.5642</v>
      </c>
    </row>
    <row r="221" spans="1:8">
      <c r="A221">
        <v>10180.647999999999</v>
      </c>
      <c r="B221">
        <v>-51.926000000000002</v>
      </c>
      <c r="C221">
        <v>-51.926000000000002</v>
      </c>
      <c r="D221">
        <v>1.792</v>
      </c>
      <c r="E221">
        <v>98.991</v>
      </c>
      <c r="F221">
        <v>100</v>
      </c>
      <c r="G221">
        <v>62.335999999999999</v>
      </c>
      <c r="H221">
        <v>1.5246</v>
      </c>
    </row>
    <row r="222" spans="1:8">
      <c r="A222">
        <v>10183.44</v>
      </c>
      <c r="B222">
        <v>-51.975999999999999</v>
      </c>
      <c r="C222">
        <v>-51.975999999999999</v>
      </c>
      <c r="D222">
        <v>1.7989999999999999</v>
      </c>
      <c r="E222">
        <v>97.453000000000003</v>
      </c>
      <c r="F222">
        <v>100</v>
      </c>
      <c r="G222">
        <v>62.338999999999999</v>
      </c>
      <c r="H222">
        <v>1.4913000000000001</v>
      </c>
    </row>
    <row r="223" spans="1:8">
      <c r="A223">
        <v>10186.546</v>
      </c>
      <c r="B223">
        <v>-52.031999999999996</v>
      </c>
      <c r="C223">
        <v>-52.031999999999996</v>
      </c>
      <c r="D223">
        <v>1.782</v>
      </c>
      <c r="E223">
        <v>97.593999999999994</v>
      </c>
      <c r="F223">
        <v>100</v>
      </c>
      <c r="G223">
        <v>62.345999999999997</v>
      </c>
      <c r="H223">
        <v>1.4949000000000001</v>
      </c>
    </row>
    <row r="224" spans="1:8">
      <c r="A224">
        <v>10189.653</v>
      </c>
      <c r="B224">
        <v>-52.085999999999999</v>
      </c>
      <c r="C224">
        <v>-52.085999999999999</v>
      </c>
      <c r="D224">
        <v>1.7569999999999999</v>
      </c>
      <c r="E224">
        <v>99.343000000000004</v>
      </c>
      <c r="F224">
        <v>100</v>
      </c>
      <c r="G224">
        <v>62.22</v>
      </c>
      <c r="H224">
        <v>1.5318000000000001</v>
      </c>
    </row>
    <row r="225" spans="1:8">
      <c r="A225">
        <v>10192.76</v>
      </c>
      <c r="B225">
        <v>-52.140999999999998</v>
      </c>
      <c r="C225">
        <v>-52.140999999999998</v>
      </c>
      <c r="D225">
        <v>1.7470000000000001</v>
      </c>
      <c r="E225">
        <v>98.146000000000001</v>
      </c>
      <c r="F225">
        <v>100</v>
      </c>
      <c r="G225">
        <v>62.304000000000002</v>
      </c>
      <c r="H225">
        <v>1.5065999999999999</v>
      </c>
    </row>
    <row r="226" spans="1:8">
      <c r="A226">
        <v>10195.861999999999</v>
      </c>
      <c r="B226">
        <v>-52.194000000000003</v>
      </c>
      <c r="C226">
        <v>-52.194000000000003</v>
      </c>
      <c r="D226">
        <v>1.7310000000000001</v>
      </c>
      <c r="E226">
        <v>99.382000000000005</v>
      </c>
      <c r="F226">
        <v>100</v>
      </c>
      <c r="G226">
        <v>62.182000000000002</v>
      </c>
      <c r="H226">
        <v>1.5327000000000002</v>
      </c>
    </row>
    <row r="227" spans="1:8">
      <c r="A227">
        <v>10198.982</v>
      </c>
      <c r="B227">
        <v>-52.246000000000002</v>
      </c>
      <c r="C227">
        <v>-52.246000000000002</v>
      </c>
      <c r="D227">
        <v>1.6679999999999999</v>
      </c>
      <c r="E227">
        <v>106.41200000000001</v>
      </c>
      <c r="F227">
        <v>100</v>
      </c>
      <c r="G227">
        <v>61.588000000000001</v>
      </c>
      <c r="H227">
        <v>1.6883999999999999</v>
      </c>
    </row>
    <row r="228" spans="1:8">
      <c r="A228">
        <v>10202.393</v>
      </c>
      <c r="B228">
        <v>-52.296999999999997</v>
      </c>
      <c r="C228">
        <v>-52.296999999999997</v>
      </c>
      <c r="D228">
        <v>1.488</v>
      </c>
      <c r="E228">
        <v>111.97</v>
      </c>
      <c r="F228">
        <v>100</v>
      </c>
      <c r="G228">
        <v>61.201000000000001</v>
      </c>
      <c r="H228">
        <v>1.8189</v>
      </c>
    </row>
    <row r="229" spans="1:8">
      <c r="A229">
        <v>10206.735000000001</v>
      </c>
      <c r="B229">
        <v>-52.348999999999997</v>
      </c>
      <c r="C229">
        <v>-52.348999999999997</v>
      </c>
      <c r="D229">
        <v>1.204</v>
      </c>
      <c r="E229">
        <v>119.158</v>
      </c>
      <c r="F229">
        <v>100</v>
      </c>
      <c r="G229">
        <v>60.703000000000003</v>
      </c>
      <c r="H229">
        <v>1.9998</v>
      </c>
    </row>
    <row r="230" spans="1:8">
      <c r="A230">
        <v>10291.69</v>
      </c>
      <c r="B230">
        <v>-52.402999999999999</v>
      </c>
      <c r="C230">
        <v>-52.405000000000001</v>
      </c>
      <c r="D230">
        <v>0</v>
      </c>
      <c r="E230">
        <v>117.392</v>
      </c>
      <c r="F230">
        <v>100</v>
      </c>
      <c r="G230">
        <v>60.665999999999997</v>
      </c>
      <c r="H230">
        <v>1.9539</v>
      </c>
    </row>
    <row r="231" spans="1:8">
      <c r="A231">
        <v>10296.656000000001</v>
      </c>
      <c r="B231">
        <v>-52.454000000000001</v>
      </c>
      <c r="C231">
        <v>-52.459000000000003</v>
      </c>
      <c r="D231">
        <v>1.0780000000000001</v>
      </c>
      <c r="E231">
        <v>120.461</v>
      </c>
      <c r="F231">
        <v>100</v>
      </c>
      <c r="G231">
        <v>60.44</v>
      </c>
      <c r="H231">
        <v>2.0339999999999998</v>
      </c>
    </row>
    <row r="232" spans="1:8">
      <c r="A232">
        <v>10303.177</v>
      </c>
      <c r="B232">
        <v>-52.506</v>
      </c>
      <c r="C232">
        <v>-52.512999999999998</v>
      </c>
      <c r="D232">
        <v>0.83899999999999997</v>
      </c>
      <c r="E232">
        <v>123.705</v>
      </c>
      <c r="F232">
        <v>100</v>
      </c>
      <c r="G232">
        <v>60.091999999999999</v>
      </c>
      <c r="H232">
        <v>2.1213000000000002</v>
      </c>
    </row>
    <row r="233" spans="1:8">
      <c r="A233">
        <v>10307.883</v>
      </c>
      <c r="B233">
        <v>-52.557000000000002</v>
      </c>
      <c r="C233">
        <v>-52.566000000000003</v>
      </c>
      <c r="D233">
        <v>1.125</v>
      </c>
      <c r="E233">
        <v>126.59699999999999</v>
      </c>
      <c r="F233">
        <v>100</v>
      </c>
      <c r="G233">
        <v>59.835999999999999</v>
      </c>
      <c r="H233">
        <v>2.2014</v>
      </c>
    </row>
    <row r="234" spans="1:8">
      <c r="A234">
        <v>10311.031000000001</v>
      </c>
      <c r="B234">
        <v>-52.606999999999999</v>
      </c>
      <c r="C234">
        <v>-52.619</v>
      </c>
      <c r="D234">
        <v>1.677</v>
      </c>
      <c r="E234">
        <v>127.572</v>
      </c>
      <c r="F234">
        <v>100</v>
      </c>
      <c r="G234">
        <v>59.887</v>
      </c>
      <c r="H234">
        <v>2.2292999999999998</v>
      </c>
    </row>
    <row r="235" spans="1:8">
      <c r="A235">
        <v>10314.763000000001</v>
      </c>
      <c r="B235">
        <v>-52.661000000000001</v>
      </c>
      <c r="C235">
        <v>-52.674999999999997</v>
      </c>
      <c r="D235">
        <v>1.5069999999999999</v>
      </c>
      <c r="E235">
        <v>122.258</v>
      </c>
      <c r="F235">
        <v>100</v>
      </c>
      <c r="G235">
        <v>60.357999999999997</v>
      </c>
      <c r="H235">
        <v>2.0817000000000001</v>
      </c>
    </row>
    <row r="236" spans="1:8">
      <c r="A236">
        <v>10318.484</v>
      </c>
      <c r="B236">
        <v>-52.713999999999999</v>
      </c>
      <c r="C236">
        <v>-52.731000000000002</v>
      </c>
      <c r="D236">
        <v>1.5029999999999999</v>
      </c>
      <c r="E236">
        <v>116.18600000000001</v>
      </c>
      <c r="F236">
        <v>100</v>
      </c>
      <c r="G236">
        <v>60.764000000000003</v>
      </c>
      <c r="H236">
        <v>1.9233</v>
      </c>
    </row>
    <row r="237" spans="1:8">
      <c r="A237">
        <v>10322.206</v>
      </c>
      <c r="B237">
        <v>-52.768000000000001</v>
      </c>
      <c r="C237">
        <v>-52.787999999999997</v>
      </c>
      <c r="D237">
        <v>1.5229999999999999</v>
      </c>
      <c r="E237">
        <v>122.027</v>
      </c>
      <c r="F237">
        <v>100</v>
      </c>
      <c r="G237">
        <v>60.241</v>
      </c>
      <c r="H237">
        <v>2.0754000000000001</v>
      </c>
    </row>
    <row r="238" spans="1:8">
      <c r="A238">
        <v>10325.612999999999</v>
      </c>
      <c r="B238">
        <v>-52.819000000000003</v>
      </c>
      <c r="C238">
        <v>-52.841000000000001</v>
      </c>
      <c r="D238">
        <v>1.5629999999999999</v>
      </c>
      <c r="E238">
        <v>124.681</v>
      </c>
      <c r="F238">
        <v>100</v>
      </c>
      <c r="G238">
        <v>60.042000000000002</v>
      </c>
      <c r="H238">
        <v>2.1482999999999999</v>
      </c>
    </row>
    <row r="239" spans="1:8">
      <c r="A239">
        <v>10329.338</v>
      </c>
      <c r="B239">
        <v>-52.87</v>
      </c>
      <c r="C239">
        <v>-52.893999999999998</v>
      </c>
      <c r="D239">
        <v>1.42</v>
      </c>
      <c r="E239">
        <v>122.624</v>
      </c>
      <c r="F239">
        <v>100</v>
      </c>
      <c r="G239">
        <v>60.162999999999997</v>
      </c>
      <c r="H239">
        <v>2.0916000000000001</v>
      </c>
    </row>
    <row r="240" spans="1:8">
      <c r="A240">
        <v>10333.688</v>
      </c>
      <c r="B240">
        <v>-52.920999999999999</v>
      </c>
      <c r="C240">
        <v>-52.948</v>
      </c>
      <c r="D240">
        <v>1.2270000000000001</v>
      </c>
      <c r="E240">
        <v>122.23699999999999</v>
      </c>
      <c r="F240">
        <v>100</v>
      </c>
      <c r="G240">
        <v>60.28</v>
      </c>
      <c r="H240">
        <v>2.0817000000000001</v>
      </c>
    </row>
    <row r="241" spans="1:8">
      <c r="A241">
        <v>10338.034</v>
      </c>
      <c r="B241">
        <v>-52.970999999999997</v>
      </c>
      <c r="C241">
        <v>-53</v>
      </c>
      <c r="D241">
        <v>1.2070000000000001</v>
      </c>
      <c r="E241">
        <v>117.405</v>
      </c>
      <c r="F241">
        <v>100</v>
      </c>
      <c r="G241">
        <v>60.780999999999999</v>
      </c>
      <c r="H241">
        <v>1.9548000000000001</v>
      </c>
    </row>
    <row r="242" spans="1:8">
      <c r="A242">
        <v>21746.942999999999</v>
      </c>
      <c r="B242">
        <v>-53.054000000000002</v>
      </c>
      <c r="C242">
        <v>-53.052999999999997</v>
      </c>
      <c r="D242">
        <v>0</v>
      </c>
      <c r="E242">
        <v>123.526</v>
      </c>
      <c r="F242">
        <v>100</v>
      </c>
      <c r="G242">
        <v>58.628999999999998</v>
      </c>
      <c r="H242">
        <v>2.1168</v>
      </c>
    </row>
    <row r="243" spans="1:8">
      <c r="A243">
        <v>21750.699000000001</v>
      </c>
      <c r="B243">
        <v>-53.106000000000002</v>
      </c>
      <c r="C243">
        <v>-53.103999999999999</v>
      </c>
      <c r="D243">
        <v>1.3540000000000001</v>
      </c>
      <c r="E243">
        <v>121.623</v>
      </c>
      <c r="F243">
        <v>100</v>
      </c>
      <c r="G243">
        <v>58.72</v>
      </c>
      <c r="H243">
        <v>2.0646</v>
      </c>
    </row>
    <row r="244" spans="1:8">
      <c r="A244">
        <v>21754.115000000002</v>
      </c>
      <c r="B244">
        <v>-53.156999999999996</v>
      </c>
      <c r="C244">
        <v>-53.154000000000003</v>
      </c>
      <c r="D244">
        <v>1.474</v>
      </c>
      <c r="E244">
        <v>120.718</v>
      </c>
      <c r="F244">
        <v>100</v>
      </c>
      <c r="G244">
        <v>58.853000000000002</v>
      </c>
      <c r="H244">
        <v>2.0402999999999998</v>
      </c>
    </row>
    <row r="245" spans="1:8">
      <c r="A245">
        <v>21757.84</v>
      </c>
      <c r="B245">
        <v>-53.21</v>
      </c>
      <c r="C245">
        <v>-53.207000000000001</v>
      </c>
      <c r="D245">
        <v>1.411</v>
      </c>
      <c r="E245">
        <v>121.89100000000001</v>
      </c>
      <c r="F245">
        <v>100</v>
      </c>
      <c r="G245">
        <v>58.781999999999996</v>
      </c>
      <c r="H245">
        <v>2.0718000000000001</v>
      </c>
    </row>
    <row r="246" spans="1:8">
      <c r="A246">
        <v>21760.974999999999</v>
      </c>
      <c r="B246">
        <v>-53.264000000000003</v>
      </c>
      <c r="C246">
        <v>-53.259</v>
      </c>
      <c r="D246">
        <v>1.6759999999999999</v>
      </c>
      <c r="E246">
        <v>118.33</v>
      </c>
      <c r="F246">
        <v>100</v>
      </c>
      <c r="G246">
        <v>59.061999999999998</v>
      </c>
      <c r="H246">
        <v>1.9782</v>
      </c>
    </row>
    <row r="247" spans="1:8">
      <c r="A247">
        <v>21764.076000000001</v>
      </c>
      <c r="B247">
        <v>-53.314999999999998</v>
      </c>
      <c r="C247">
        <v>-53.308999999999997</v>
      </c>
      <c r="D247">
        <v>1.617</v>
      </c>
      <c r="E247">
        <v>116.37</v>
      </c>
      <c r="F247">
        <v>100</v>
      </c>
      <c r="G247">
        <v>59.496000000000002</v>
      </c>
      <c r="H247">
        <v>1.9278</v>
      </c>
    </row>
    <row r="248" spans="1:8">
      <c r="A248">
        <v>21767.178</v>
      </c>
      <c r="B248">
        <v>-53.366</v>
      </c>
      <c r="C248">
        <v>-53.359000000000002</v>
      </c>
      <c r="D248">
        <v>1.6</v>
      </c>
      <c r="E248">
        <v>115.504</v>
      </c>
      <c r="F248">
        <v>100</v>
      </c>
      <c r="G248">
        <v>59.402000000000001</v>
      </c>
      <c r="H248">
        <v>1.9061999999999999</v>
      </c>
    </row>
    <row r="249" spans="1:8">
      <c r="A249">
        <v>21770.335999999999</v>
      </c>
      <c r="B249">
        <v>-53.42</v>
      </c>
      <c r="C249">
        <v>-53.412999999999997</v>
      </c>
      <c r="D249">
        <v>1.7010000000000001</v>
      </c>
      <c r="E249">
        <v>116.47199999999999</v>
      </c>
      <c r="F249">
        <v>100</v>
      </c>
      <c r="G249">
        <v>59.189</v>
      </c>
      <c r="H249">
        <v>1.9305000000000001</v>
      </c>
    </row>
    <row r="250" spans="1:8">
      <c r="A250">
        <v>21773.789000000001</v>
      </c>
      <c r="B250">
        <v>-53.475000000000001</v>
      </c>
      <c r="C250">
        <v>-53.466000000000001</v>
      </c>
      <c r="D250">
        <v>1.5469999999999999</v>
      </c>
      <c r="E250">
        <v>118.461</v>
      </c>
      <c r="F250">
        <v>100</v>
      </c>
      <c r="G250">
        <v>59.048000000000002</v>
      </c>
      <c r="H250">
        <v>1.9818</v>
      </c>
    </row>
    <row r="251" spans="1:8">
      <c r="A251">
        <v>21778.182000000001</v>
      </c>
      <c r="B251">
        <v>-53.524999999999999</v>
      </c>
      <c r="C251">
        <v>-53.515999999999998</v>
      </c>
      <c r="D251">
        <v>1.1339999999999999</v>
      </c>
      <c r="E251">
        <v>122.255</v>
      </c>
      <c r="F251">
        <v>100</v>
      </c>
      <c r="G251">
        <v>58.756999999999998</v>
      </c>
      <c r="H251">
        <v>2.0817000000000001</v>
      </c>
    </row>
    <row r="252" spans="1:8">
      <c r="A252">
        <v>21781.901999999998</v>
      </c>
      <c r="B252">
        <v>-53.578000000000003</v>
      </c>
      <c r="C252">
        <v>-53.567</v>
      </c>
      <c r="D252">
        <v>1.381</v>
      </c>
      <c r="E252">
        <v>122.512</v>
      </c>
      <c r="F252">
        <v>100</v>
      </c>
      <c r="G252">
        <v>58.753999999999998</v>
      </c>
      <c r="H252">
        <v>2.0889000000000002</v>
      </c>
    </row>
    <row r="253" spans="1:8">
      <c r="A253">
        <v>21785.625</v>
      </c>
      <c r="B253">
        <v>-53.631999999999998</v>
      </c>
      <c r="C253">
        <v>-53.621000000000002</v>
      </c>
      <c r="D253">
        <v>1.4419999999999999</v>
      </c>
      <c r="E253">
        <v>124.846</v>
      </c>
      <c r="F253">
        <v>100</v>
      </c>
      <c r="G253">
        <v>58.716999999999999</v>
      </c>
      <c r="H253">
        <v>2.1528</v>
      </c>
    </row>
    <row r="254" spans="1:8">
      <c r="A254">
        <v>21788.103999999999</v>
      </c>
      <c r="B254">
        <v>-53.683999999999997</v>
      </c>
      <c r="C254">
        <v>-53.670999999999999</v>
      </c>
      <c r="D254">
        <v>2.0379999999999998</v>
      </c>
      <c r="E254">
        <v>129.922</v>
      </c>
      <c r="F254">
        <v>100</v>
      </c>
      <c r="G254">
        <v>58.154000000000003</v>
      </c>
      <c r="H254">
        <v>2.2976999999999999</v>
      </c>
    </row>
    <row r="255" spans="1:8">
      <c r="A255">
        <v>21790.928</v>
      </c>
      <c r="B255">
        <v>-53.734999999999999</v>
      </c>
      <c r="C255">
        <v>-53.722000000000001</v>
      </c>
      <c r="D255">
        <v>1.7809999999999999</v>
      </c>
      <c r="E255">
        <v>129.714</v>
      </c>
      <c r="F255">
        <v>100</v>
      </c>
      <c r="G255">
        <v>58.228999999999999</v>
      </c>
      <c r="H255">
        <v>2.2913999999999999</v>
      </c>
    </row>
    <row r="256" spans="1:8">
      <c r="A256">
        <v>21793.447</v>
      </c>
      <c r="B256">
        <v>-53.79</v>
      </c>
      <c r="C256">
        <v>-53.776000000000003</v>
      </c>
      <c r="D256">
        <v>2.16</v>
      </c>
      <c r="E256">
        <v>132.489</v>
      </c>
      <c r="F256">
        <v>100</v>
      </c>
      <c r="G256">
        <v>57.969000000000001</v>
      </c>
      <c r="H256">
        <v>2.3742000000000001</v>
      </c>
    </row>
    <row r="257" spans="1:8">
      <c r="A257">
        <v>21796.278999999999</v>
      </c>
      <c r="B257">
        <v>-53.841000000000001</v>
      </c>
      <c r="C257">
        <v>-53.826000000000001</v>
      </c>
      <c r="D257">
        <v>1.7490000000000001</v>
      </c>
      <c r="E257">
        <v>134.93199999999999</v>
      </c>
      <c r="F257">
        <v>100</v>
      </c>
      <c r="G257">
        <v>57.762999999999998</v>
      </c>
      <c r="H257">
        <v>2.4498000000000002</v>
      </c>
    </row>
    <row r="258" spans="1:8">
      <c r="A258">
        <v>21798.798999999999</v>
      </c>
      <c r="B258">
        <v>-53.896999999999998</v>
      </c>
      <c r="C258">
        <v>-53.881</v>
      </c>
      <c r="D258">
        <v>2.1880000000000002</v>
      </c>
      <c r="E258">
        <v>137.91300000000001</v>
      </c>
      <c r="F258">
        <v>100</v>
      </c>
      <c r="G258">
        <v>57.392000000000003</v>
      </c>
      <c r="H258">
        <v>2.5443000000000002</v>
      </c>
    </row>
    <row r="259" spans="1:8">
      <c r="A259">
        <v>21801.317999999999</v>
      </c>
      <c r="B259">
        <v>-53.947000000000003</v>
      </c>
      <c r="C259">
        <v>-53.93</v>
      </c>
      <c r="D259">
        <v>1.9690000000000001</v>
      </c>
      <c r="E259">
        <v>140.46899999999999</v>
      </c>
      <c r="F259">
        <v>100</v>
      </c>
      <c r="G259">
        <v>57.139000000000003</v>
      </c>
      <c r="H259">
        <v>2.6288999999999998</v>
      </c>
    </row>
    <row r="260" spans="1:8">
      <c r="A260">
        <v>21803.835999999999</v>
      </c>
      <c r="B260">
        <v>-53.999000000000002</v>
      </c>
      <c r="C260">
        <v>-53.981000000000002</v>
      </c>
      <c r="D260">
        <v>2.0219999999999998</v>
      </c>
      <c r="E260">
        <v>140.654</v>
      </c>
      <c r="F260">
        <v>100</v>
      </c>
      <c r="G260">
        <v>57.247999999999998</v>
      </c>
      <c r="H260">
        <v>2.6352000000000002</v>
      </c>
    </row>
    <row r="261" spans="1:8">
      <c r="A261">
        <v>21806.355</v>
      </c>
      <c r="B261">
        <v>-54.055</v>
      </c>
      <c r="C261">
        <v>-54.036000000000001</v>
      </c>
      <c r="D261">
        <v>2.1659999999999999</v>
      </c>
      <c r="E261">
        <v>141.94300000000001</v>
      </c>
      <c r="F261">
        <v>100</v>
      </c>
      <c r="G261">
        <v>57.213000000000001</v>
      </c>
      <c r="H261">
        <v>2.6783999999999999</v>
      </c>
    </row>
    <row r="262" spans="1:8">
      <c r="A262">
        <v>21808.870999999999</v>
      </c>
      <c r="B262">
        <v>-54.112000000000002</v>
      </c>
      <c r="C262">
        <v>-54.091999999999999</v>
      </c>
      <c r="D262">
        <v>2.2149999999999999</v>
      </c>
      <c r="E262">
        <v>142.66800000000001</v>
      </c>
      <c r="F262">
        <v>100</v>
      </c>
      <c r="G262">
        <v>57.243000000000002</v>
      </c>
      <c r="H262">
        <v>2.7036000000000002</v>
      </c>
    </row>
    <row r="263" spans="1:8">
      <c r="A263">
        <v>21812.02</v>
      </c>
      <c r="B263">
        <v>-54.164999999999999</v>
      </c>
      <c r="C263">
        <v>-54.143999999999998</v>
      </c>
      <c r="D263">
        <v>1.661</v>
      </c>
      <c r="E263">
        <v>131.21</v>
      </c>
      <c r="F263">
        <v>100</v>
      </c>
      <c r="G263">
        <v>58.31</v>
      </c>
      <c r="H263">
        <v>2.3364000000000003</v>
      </c>
    </row>
    <row r="264" spans="1:8">
      <c r="A264">
        <v>21816.101999999999</v>
      </c>
      <c r="B264">
        <v>-54.218000000000004</v>
      </c>
      <c r="C264">
        <v>-54.197000000000003</v>
      </c>
      <c r="D264">
        <v>1.288</v>
      </c>
      <c r="E264">
        <v>102.45099999999999</v>
      </c>
      <c r="F264">
        <v>100</v>
      </c>
      <c r="G264">
        <v>60.59</v>
      </c>
      <c r="H264">
        <v>1.5992999999999999</v>
      </c>
    </row>
    <row r="265" spans="1:8">
      <c r="A265">
        <v>21819.879000000001</v>
      </c>
      <c r="B265">
        <v>-54.27</v>
      </c>
      <c r="C265">
        <v>-54.247</v>
      </c>
      <c r="D265">
        <v>1.345</v>
      </c>
      <c r="E265">
        <v>97.126000000000005</v>
      </c>
      <c r="F265">
        <v>100</v>
      </c>
      <c r="G265">
        <v>60.777999999999999</v>
      </c>
      <c r="H265">
        <v>1.4849999999999999</v>
      </c>
    </row>
    <row r="266" spans="1:8">
      <c r="A266">
        <v>21823.657999999999</v>
      </c>
      <c r="B266">
        <v>-54.322000000000003</v>
      </c>
      <c r="C266">
        <v>-54.298999999999999</v>
      </c>
      <c r="D266">
        <v>1.3620000000000001</v>
      </c>
      <c r="E266">
        <v>102.208</v>
      </c>
      <c r="F266">
        <v>100</v>
      </c>
      <c r="G266">
        <v>60.404000000000003</v>
      </c>
      <c r="H266">
        <v>1.5938999999999999</v>
      </c>
    </row>
    <row r="267" spans="1:8">
      <c r="A267">
        <v>21827.115000000002</v>
      </c>
      <c r="B267">
        <v>-54.375</v>
      </c>
      <c r="C267">
        <v>-54.350999999999999</v>
      </c>
      <c r="D267">
        <v>1.498</v>
      </c>
      <c r="E267">
        <v>110.803</v>
      </c>
      <c r="F267">
        <v>100</v>
      </c>
      <c r="G267">
        <v>59.56</v>
      </c>
      <c r="H267">
        <v>1.7909999999999999</v>
      </c>
    </row>
    <row r="268" spans="1:8">
      <c r="A268">
        <v>21829.923999999999</v>
      </c>
      <c r="B268">
        <v>-54.427999999999997</v>
      </c>
      <c r="C268">
        <v>-54.402000000000001</v>
      </c>
      <c r="D268">
        <v>1.8360000000000001</v>
      </c>
      <c r="E268">
        <v>119.776</v>
      </c>
      <c r="F268">
        <v>100</v>
      </c>
      <c r="G268">
        <v>59.003999999999998</v>
      </c>
      <c r="H268">
        <v>2.0160000000000005</v>
      </c>
    </row>
    <row r="269" spans="1:8">
      <c r="A269">
        <v>21833.025000000001</v>
      </c>
      <c r="B269">
        <v>-54.478999999999999</v>
      </c>
      <c r="C269">
        <v>-54.451999999999998</v>
      </c>
      <c r="D269">
        <v>1.621</v>
      </c>
      <c r="E269">
        <v>120.477</v>
      </c>
      <c r="F269">
        <v>100</v>
      </c>
      <c r="G269">
        <v>59.012999999999998</v>
      </c>
      <c r="H269">
        <v>2.0339999999999998</v>
      </c>
    </row>
    <row r="270" spans="1:8">
      <c r="A270">
        <v>21836.173999999999</v>
      </c>
      <c r="B270">
        <v>-54.533999999999999</v>
      </c>
      <c r="C270">
        <v>-54.506</v>
      </c>
      <c r="D270">
        <v>1.706</v>
      </c>
      <c r="E270">
        <v>123.911</v>
      </c>
      <c r="F270">
        <v>100</v>
      </c>
      <c r="G270">
        <v>58.707999999999998</v>
      </c>
      <c r="H270">
        <v>2.1267</v>
      </c>
    </row>
    <row r="271" spans="1:8">
      <c r="A271">
        <v>21839.636999999999</v>
      </c>
      <c r="B271">
        <v>-54.587000000000003</v>
      </c>
      <c r="C271">
        <v>-54.558</v>
      </c>
      <c r="D271">
        <v>1.5049999999999999</v>
      </c>
      <c r="E271">
        <v>125.907</v>
      </c>
      <c r="F271">
        <v>100</v>
      </c>
      <c r="G271">
        <v>58.731999999999999</v>
      </c>
      <c r="H271">
        <v>2.1825000000000001</v>
      </c>
    </row>
    <row r="272" spans="1:8">
      <c r="A272">
        <v>21843.098000000002</v>
      </c>
      <c r="B272">
        <v>-54.639000000000003</v>
      </c>
      <c r="C272">
        <v>-54.609000000000002</v>
      </c>
      <c r="D272">
        <v>1.476</v>
      </c>
      <c r="E272">
        <v>136.797</v>
      </c>
      <c r="F272">
        <v>100</v>
      </c>
      <c r="G272">
        <v>57.463999999999999</v>
      </c>
      <c r="H272">
        <v>2.5083000000000002</v>
      </c>
    </row>
    <row r="273" spans="1:8">
      <c r="A273">
        <v>21846.245999999999</v>
      </c>
      <c r="B273">
        <v>-54.692999999999998</v>
      </c>
      <c r="C273">
        <v>-54.661999999999999</v>
      </c>
      <c r="D273">
        <v>1.68</v>
      </c>
      <c r="E273">
        <v>139.928</v>
      </c>
      <c r="F273">
        <v>100</v>
      </c>
      <c r="G273">
        <v>57.430999999999997</v>
      </c>
      <c r="H273">
        <v>2.6109</v>
      </c>
    </row>
    <row r="274" spans="1:8">
      <c r="A274">
        <v>21849.039000000001</v>
      </c>
      <c r="B274">
        <v>-54.746000000000002</v>
      </c>
      <c r="C274">
        <v>-54.713999999999999</v>
      </c>
      <c r="D274">
        <v>1.8660000000000001</v>
      </c>
      <c r="E274">
        <v>143.34299999999999</v>
      </c>
      <c r="F274">
        <v>100</v>
      </c>
      <c r="G274">
        <v>57.167000000000002</v>
      </c>
      <c r="H274">
        <v>2.7269999999999999</v>
      </c>
    </row>
    <row r="275" spans="1:8">
      <c r="A275">
        <v>21851.83</v>
      </c>
      <c r="B275">
        <v>-54.798999999999999</v>
      </c>
      <c r="C275">
        <v>-54.767000000000003</v>
      </c>
      <c r="D275">
        <v>1.8919999999999999</v>
      </c>
      <c r="E275">
        <v>148.22900000000001</v>
      </c>
      <c r="F275">
        <v>100</v>
      </c>
      <c r="G275">
        <v>56.43</v>
      </c>
      <c r="H275">
        <v>2.9025000000000003</v>
      </c>
    </row>
    <row r="276" spans="1:8">
      <c r="A276">
        <v>21854.623</v>
      </c>
      <c r="B276">
        <v>-54.851999999999997</v>
      </c>
      <c r="C276">
        <v>-54.817999999999998</v>
      </c>
      <c r="D276">
        <v>1.831</v>
      </c>
      <c r="E276">
        <v>149.47200000000001</v>
      </c>
      <c r="F276">
        <v>100</v>
      </c>
      <c r="G276">
        <v>56.65</v>
      </c>
      <c r="H276">
        <v>2.9493</v>
      </c>
    </row>
    <row r="277" spans="1:8">
      <c r="A277">
        <v>21857.449000000001</v>
      </c>
      <c r="B277">
        <v>-54.905999999999999</v>
      </c>
      <c r="C277">
        <v>-54.872</v>
      </c>
      <c r="D277">
        <v>1.8859999999999999</v>
      </c>
      <c r="E277">
        <v>144.12299999999999</v>
      </c>
      <c r="F277">
        <v>100</v>
      </c>
      <c r="G277">
        <v>57.046999999999997</v>
      </c>
      <c r="H277">
        <v>2.754</v>
      </c>
    </row>
    <row r="278" spans="1:8">
      <c r="A278">
        <v>21859.965</v>
      </c>
      <c r="B278">
        <v>-54.956000000000003</v>
      </c>
      <c r="C278">
        <v>-54.920999999999999</v>
      </c>
      <c r="D278">
        <v>1.972</v>
      </c>
      <c r="E278">
        <v>135.87200000000001</v>
      </c>
      <c r="F278">
        <v>100</v>
      </c>
      <c r="G278">
        <v>57.85</v>
      </c>
      <c r="H278">
        <v>2.4794999999999998</v>
      </c>
    </row>
    <row r="279" spans="1:8">
      <c r="A279">
        <v>21862.803</v>
      </c>
      <c r="B279">
        <v>-55.009</v>
      </c>
      <c r="C279">
        <v>-54.972999999999999</v>
      </c>
      <c r="D279">
        <v>1.839</v>
      </c>
      <c r="E279">
        <v>134.99</v>
      </c>
      <c r="F279">
        <v>100</v>
      </c>
      <c r="G279">
        <v>57.902999999999999</v>
      </c>
      <c r="H279">
        <v>2.4516000000000004</v>
      </c>
    </row>
    <row r="280" spans="1:8">
      <c r="A280">
        <v>21865.634999999998</v>
      </c>
      <c r="B280">
        <v>-55.063000000000002</v>
      </c>
      <c r="C280">
        <v>-55.026000000000003</v>
      </c>
      <c r="D280">
        <v>1.8420000000000001</v>
      </c>
      <c r="E280">
        <v>129.36699999999999</v>
      </c>
      <c r="F280">
        <v>100</v>
      </c>
      <c r="G280">
        <v>58.38</v>
      </c>
      <c r="H280">
        <v>2.2815000000000003</v>
      </c>
    </row>
    <row r="281" spans="1:8">
      <c r="A281">
        <v>21868.471000000001</v>
      </c>
      <c r="B281">
        <v>-55.118000000000002</v>
      </c>
      <c r="C281">
        <v>-55.08</v>
      </c>
      <c r="D281">
        <v>1.9350000000000001</v>
      </c>
      <c r="E281">
        <v>123.648</v>
      </c>
      <c r="F281">
        <v>100</v>
      </c>
      <c r="G281">
        <v>58.69</v>
      </c>
      <c r="H281">
        <v>2.1194999999999999</v>
      </c>
    </row>
    <row r="282" spans="1:8">
      <c r="A282">
        <v>21871.303</v>
      </c>
      <c r="B282">
        <v>-55.171999999999997</v>
      </c>
      <c r="C282">
        <v>-55.133000000000003</v>
      </c>
      <c r="D282">
        <v>1.8560000000000001</v>
      </c>
      <c r="E282">
        <v>122.761</v>
      </c>
      <c r="F282">
        <v>100</v>
      </c>
      <c r="G282">
        <v>58.926000000000002</v>
      </c>
      <c r="H282">
        <v>2.0951999999999997</v>
      </c>
    </row>
    <row r="283" spans="1:8">
      <c r="A283">
        <v>21874.133000000002</v>
      </c>
      <c r="B283">
        <v>-55.228000000000002</v>
      </c>
      <c r="C283">
        <v>-55.188000000000002</v>
      </c>
      <c r="D283">
        <v>1.9339999999999999</v>
      </c>
      <c r="E283">
        <v>121.639</v>
      </c>
      <c r="F283">
        <v>100</v>
      </c>
      <c r="G283">
        <v>59.055</v>
      </c>
      <c r="H283">
        <v>2.0655000000000001</v>
      </c>
    </row>
    <row r="284" spans="1:8">
      <c r="A284">
        <v>21876.947</v>
      </c>
      <c r="B284">
        <v>-55.279000000000003</v>
      </c>
      <c r="C284">
        <v>-55.238</v>
      </c>
      <c r="D284">
        <v>1.7969999999999999</v>
      </c>
      <c r="E284">
        <v>122.96899999999999</v>
      </c>
      <c r="F284">
        <v>100</v>
      </c>
      <c r="G284">
        <v>58.786000000000001</v>
      </c>
      <c r="H284">
        <v>2.1015000000000001</v>
      </c>
    </row>
    <row r="285" spans="1:8">
      <c r="A285">
        <v>21880.682000000001</v>
      </c>
      <c r="B285">
        <v>-55.33</v>
      </c>
      <c r="C285">
        <v>-55.287999999999997</v>
      </c>
      <c r="D285">
        <v>1.34</v>
      </c>
      <c r="E285">
        <v>116.5</v>
      </c>
      <c r="F285">
        <v>100</v>
      </c>
      <c r="G285">
        <v>59.411000000000001</v>
      </c>
      <c r="H285">
        <v>1.9314</v>
      </c>
    </row>
    <row r="286" spans="1:8">
      <c r="A286">
        <v>21884.455000000002</v>
      </c>
      <c r="B286">
        <v>-55.381</v>
      </c>
      <c r="C286">
        <v>-55.338000000000001</v>
      </c>
      <c r="D286">
        <v>1.32</v>
      </c>
      <c r="E286">
        <v>115.205</v>
      </c>
      <c r="F286">
        <v>100</v>
      </c>
      <c r="G286">
        <v>59.542000000000002</v>
      </c>
      <c r="H286">
        <v>1.899</v>
      </c>
    </row>
    <row r="287" spans="1:8">
      <c r="A287">
        <v>21889.18</v>
      </c>
      <c r="B287">
        <v>-55.432000000000002</v>
      </c>
      <c r="C287">
        <v>-55.389000000000003</v>
      </c>
      <c r="D287">
        <v>1.073</v>
      </c>
      <c r="E287">
        <v>115.06399999999999</v>
      </c>
      <c r="F287">
        <v>100</v>
      </c>
      <c r="G287">
        <v>59.378</v>
      </c>
      <c r="H287">
        <v>1.8954</v>
      </c>
    </row>
    <row r="288" spans="1:8">
      <c r="A288">
        <v>21893.865000000002</v>
      </c>
      <c r="B288">
        <v>-55.484999999999999</v>
      </c>
      <c r="C288">
        <v>-55.44</v>
      </c>
      <c r="D288">
        <v>1.0940000000000001</v>
      </c>
      <c r="E288">
        <v>112.392</v>
      </c>
      <c r="F288">
        <v>100</v>
      </c>
      <c r="G288">
        <v>59.585999999999999</v>
      </c>
      <c r="H288">
        <v>1.8296999999999999</v>
      </c>
    </row>
    <row r="289" spans="1:8">
      <c r="A289">
        <v>21897.326000000001</v>
      </c>
      <c r="B289">
        <v>-55.537999999999997</v>
      </c>
      <c r="C289">
        <v>-55.493000000000002</v>
      </c>
      <c r="D289">
        <v>1.522</v>
      </c>
      <c r="E289">
        <v>130.45500000000001</v>
      </c>
      <c r="F289">
        <v>100</v>
      </c>
      <c r="G289">
        <v>57.765999999999998</v>
      </c>
      <c r="H289">
        <v>2.3139000000000003</v>
      </c>
    </row>
    <row r="290" spans="1:8">
      <c r="A290">
        <v>21900.775000000001</v>
      </c>
      <c r="B290">
        <v>-55.591000000000001</v>
      </c>
      <c r="C290">
        <v>-55.545000000000002</v>
      </c>
      <c r="D290">
        <v>1.5109999999999999</v>
      </c>
      <c r="E290">
        <v>135.13800000000001</v>
      </c>
      <c r="F290">
        <v>100</v>
      </c>
      <c r="G290">
        <v>57.786999999999999</v>
      </c>
      <c r="H290">
        <v>2.4561000000000002</v>
      </c>
    </row>
    <row r="291" spans="1:8">
      <c r="A291">
        <v>21903.572</v>
      </c>
      <c r="B291">
        <v>-55.643999999999998</v>
      </c>
      <c r="C291">
        <v>-55.597000000000001</v>
      </c>
      <c r="D291">
        <v>1.867</v>
      </c>
      <c r="E291">
        <v>134.07599999999999</v>
      </c>
      <c r="F291">
        <v>100</v>
      </c>
      <c r="G291">
        <v>57.887999999999998</v>
      </c>
      <c r="H291">
        <v>2.4228000000000001</v>
      </c>
    </row>
    <row r="292" spans="1:8">
      <c r="A292">
        <v>21906.365000000002</v>
      </c>
      <c r="B292">
        <v>-55.695999999999998</v>
      </c>
      <c r="C292">
        <v>-55.648000000000003</v>
      </c>
      <c r="D292">
        <v>1.8180000000000001</v>
      </c>
      <c r="E292">
        <v>132.55699999999999</v>
      </c>
      <c r="F292">
        <v>100</v>
      </c>
      <c r="G292">
        <v>58.094999999999999</v>
      </c>
      <c r="H292">
        <v>2.3769</v>
      </c>
    </row>
    <row r="293" spans="1:8">
      <c r="A293">
        <v>21909.776999999998</v>
      </c>
      <c r="B293">
        <v>-55.747999999999998</v>
      </c>
      <c r="C293">
        <v>-55.698999999999998</v>
      </c>
      <c r="D293">
        <v>1.502</v>
      </c>
      <c r="E293">
        <v>131.19200000000001</v>
      </c>
      <c r="F293">
        <v>100</v>
      </c>
      <c r="G293">
        <v>58.155000000000001</v>
      </c>
      <c r="H293">
        <v>2.3355000000000001</v>
      </c>
    </row>
    <row r="294" spans="1:8">
      <c r="A294">
        <v>21912.918000000001</v>
      </c>
      <c r="B294">
        <v>-55.802</v>
      </c>
      <c r="C294">
        <v>-55.752000000000002</v>
      </c>
      <c r="D294">
        <v>1.6739999999999999</v>
      </c>
      <c r="E294">
        <v>129.21299999999999</v>
      </c>
      <c r="F294">
        <v>100</v>
      </c>
      <c r="G294">
        <v>58.115000000000002</v>
      </c>
      <c r="H294">
        <v>2.2769999999999997</v>
      </c>
    </row>
    <row r="295" spans="1:8">
      <c r="A295">
        <v>21916.063999999998</v>
      </c>
      <c r="B295">
        <v>-55.856000000000002</v>
      </c>
      <c r="C295">
        <v>-55.805</v>
      </c>
      <c r="D295">
        <v>1.696</v>
      </c>
      <c r="E295">
        <v>128.642</v>
      </c>
      <c r="F295">
        <v>100</v>
      </c>
      <c r="G295">
        <v>58.247</v>
      </c>
      <c r="H295">
        <v>2.2608000000000001</v>
      </c>
    </row>
    <row r="296" spans="1:8">
      <c r="A296">
        <v>21918.895</v>
      </c>
      <c r="B296">
        <v>-55.906999999999996</v>
      </c>
      <c r="C296">
        <v>-55.854999999999997</v>
      </c>
      <c r="D296">
        <v>1.7789999999999999</v>
      </c>
      <c r="E296">
        <v>129.28299999999999</v>
      </c>
      <c r="F296">
        <v>100</v>
      </c>
      <c r="G296">
        <v>58.127000000000002</v>
      </c>
      <c r="H296">
        <v>2.2787999999999999</v>
      </c>
    </row>
    <row r="297" spans="1:8">
      <c r="A297">
        <v>21921.723000000002</v>
      </c>
      <c r="B297">
        <v>-55.959000000000003</v>
      </c>
      <c r="C297">
        <v>-55.905999999999999</v>
      </c>
      <c r="D297">
        <v>1.8049999999999999</v>
      </c>
      <c r="E297">
        <v>139.22</v>
      </c>
      <c r="F297">
        <v>100</v>
      </c>
      <c r="G297">
        <v>57.554000000000002</v>
      </c>
      <c r="H297">
        <v>2.5874999999999999</v>
      </c>
    </row>
    <row r="298" spans="1:8">
      <c r="A298">
        <v>21924.553</v>
      </c>
      <c r="B298">
        <v>-56.01</v>
      </c>
      <c r="C298">
        <v>-55.956000000000003</v>
      </c>
      <c r="D298">
        <v>1.762</v>
      </c>
      <c r="E298">
        <v>136.143</v>
      </c>
      <c r="F298">
        <v>100</v>
      </c>
      <c r="G298">
        <v>57.686999999999998</v>
      </c>
      <c r="H298">
        <v>2.4876</v>
      </c>
    </row>
    <row r="299" spans="1:8">
      <c r="A299">
        <v>21927.699000000001</v>
      </c>
      <c r="B299">
        <v>-56.064</v>
      </c>
      <c r="C299">
        <v>-56.009</v>
      </c>
      <c r="D299">
        <v>1.6890000000000001</v>
      </c>
      <c r="E299">
        <v>117.584</v>
      </c>
      <c r="F299">
        <v>100</v>
      </c>
      <c r="G299">
        <v>59.517000000000003</v>
      </c>
      <c r="H299">
        <v>1.9593</v>
      </c>
    </row>
    <row r="300" spans="1:8">
      <c r="A300">
        <v>21931.151999999998</v>
      </c>
      <c r="B300">
        <v>-56.119</v>
      </c>
      <c r="C300">
        <v>-56.063000000000002</v>
      </c>
      <c r="D300">
        <v>1.5409999999999999</v>
      </c>
      <c r="E300">
        <v>112.504</v>
      </c>
      <c r="F300">
        <v>100</v>
      </c>
      <c r="G300">
        <v>59.369</v>
      </c>
      <c r="H300">
        <v>1.8324</v>
      </c>
    </row>
    <row r="301" spans="1:8">
      <c r="A301">
        <v>21934.294999999998</v>
      </c>
      <c r="B301">
        <v>-56.173000000000002</v>
      </c>
      <c r="C301">
        <v>-56.116</v>
      </c>
      <c r="D301">
        <v>1.694</v>
      </c>
      <c r="E301">
        <v>129.483</v>
      </c>
      <c r="F301">
        <v>100</v>
      </c>
      <c r="G301">
        <v>58.003</v>
      </c>
      <c r="H301">
        <v>2.2851000000000004</v>
      </c>
    </row>
    <row r="302" spans="1:8">
      <c r="A302">
        <v>21937.440999999999</v>
      </c>
      <c r="B302">
        <v>-56.223999999999997</v>
      </c>
      <c r="C302">
        <v>-56.165999999999997</v>
      </c>
      <c r="D302">
        <v>1.5940000000000001</v>
      </c>
      <c r="E302">
        <v>137.751</v>
      </c>
      <c r="F302">
        <v>100</v>
      </c>
      <c r="G302">
        <v>57.408000000000001</v>
      </c>
      <c r="H302">
        <v>2.5389000000000004</v>
      </c>
    </row>
    <row r="303" spans="1:8">
      <c r="A303">
        <v>21940.581999999999</v>
      </c>
      <c r="B303">
        <v>-56.274999999999999</v>
      </c>
      <c r="C303">
        <v>-56.216000000000001</v>
      </c>
      <c r="D303">
        <v>1.595</v>
      </c>
      <c r="E303">
        <v>132.92699999999999</v>
      </c>
      <c r="F303">
        <v>100</v>
      </c>
      <c r="G303">
        <v>57.975000000000001</v>
      </c>
      <c r="H303">
        <v>2.3877000000000002</v>
      </c>
    </row>
    <row r="304" spans="1:8">
      <c r="A304">
        <v>21943.998</v>
      </c>
      <c r="B304">
        <v>-56.326999999999998</v>
      </c>
      <c r="C304">
        <v>-56.267000000000003</v>
      </c>
      <c r="D304">
        <v>1.4890000000000001</v>
      </c>
      <c r="E304">
        <v>135.30600000000001</v>
      </c>
      <c r="F304">
        <v>100</v>
      </c>
      <c r="G304">
        <v>57.786999999999999</v>
      </c>
      <c r="H304">
        <v>2.4615</v>
      </c>
    </row>
    <row r="305" spans="1:8">
      <c r="A305">
        <v>21947.414000000001</v>
      </c>
      <c r="B305">
        <v>-56.38</v>
      </c>
      <c r="C305">
        <v>-56.32</v>
      </c>
      <c r="D305">
        <v>1.5429999999999999</v>
      </c>
      <c r="E305">
        <v>131.67599999999999</v>
      </c>
      <c r="F305">
        <v>100</v>
      </c>
      <c r="G305">
        <v>57.884999999999998</v>
      </c>
      <c r="H305">
        <v>2.3499000000000003</v>
      </c>
    </row>
    <row r="306" spans="1:8">
      <c r="A306">
        <v>21950.893</v>
      </c>
      <c r="B306">
        <v>-56.433999999999997</v>
      </c>
      <c r="C306">
        <v>-56.372999999999998</v>
      </c>
      <c r="D306">
        <v>1.5229999999999999</v>
      </c>
      <c r="E306">
        <v>124.426</v>
      </c>
      <c r="F306">
        <v>100</v>
      </c>
      <c r="G306">
        <v>58.701999999999998</v>
      </c>
      <c r="H306">
        <v>2.1411000000000002</v>
      </c>
    </row>
    <row r="307" spans="1:8">
      <c r="A307">
        <v>21954.678</v>
      </c>
      <c r="B307">
        <v>-56.484999999999999</v>
      </c>
      <c r="C307">
        <v>-56.423000000000002</v>
      </c>
      <c r="D307">
        <v>1.32</v>
      </c>
      <c r="E307">
        <v>118.67100000000001</v>
      </c>
      <c r="F307">
        <v>100</v>
      </c>
      <c r="G307">
        <v>59.295999999999999</v>
      </c>
      <c r="H307">
        <v>1.9872000000000003</v>
      </c>
    </row>
    <row r="308" spans="1:8">
      <c r="A308">
        <v>21958.736000000001</v>
      </c>
      <c r="B308">
        <v>-56.536999999999999</v>
      </c>
      <c r="C308">
        <v>-56.473999999999997</v>
      </c>
      <c r="D308">
        <v>1.2589999999999999</v>
      </c>
      <c r="E308">
        <v>117.129</v>
      </c>
      <c r="F308">
        <v>100</v>
      </c>
      <c r="G308">
        <v>59.484999999999999</v>
      </c>
      <c r="H308">
        <v>1.9476000000000002</v>
      </c>
    </row>
    <row r="309" spans="1:8">
      <c r="A309">
        <v>21962.463</v>
      </c>
      <c r="B309">
        <v>-56.591999999999999</v>
      </c>
      <c r="C309">
        <v>-56.527000000000001</v>
      </c>
      <c r="D309">
        <v>1.4390000000000001</v>
      </c>
      <c r="E309">
        <v>122.256</v>
      </c>
      <c r="F309">
        <v>100</v>
      </c>
      <c r="G309">
        <v>58.978999999999999</v>
      </c>
      <c r="H309">
        <v>2.0817000000000001</v>
      </c>
    </row>
    <row r="310" spans="1:8">
      <c r="A310">
        <v>21965.561000000002</v>
      </c>
      <c r="B310">
        <v>-56.646000000000001</v>
      </c>
      <c r="C310">
        <v>-56.58</v>
      </c>
      <c r="D310">
        <v>1.7130000000000001</v>
      </c>
      <c r="E310">
        <v>124.986</v>
      </c>
      <c r="F310">
        <v>100</v>
      </c>
      <c r="G310">
        <v>58.314999999999998</v>
      </c>
      <c r="H310">
        <v>2.1564000000000001</v>
      </c>
    </row>
    <row r="311" spans="1:8">
      <c r="A311">
        <v>21968.664000000001</v>
      </c>
      <c r="B311">
        <v>-56.695999999999998</v>
      </c>
      <c r="C311">
        <v>-56.63</v>
      </c>
      <c r="D311">
        <v>1.5960000000000001</v>
      </c>
      <c r="E311">
        <v>126.264</v>
      </c>
      <c r="F311">
        <v>100</v>
      </c>
      <c r="G311">
        <v>58.786999999999999</v>
      </c>
      <c r="H311">
        <v>2.1924000000000001</v>
      </c>
    </row>
    <row r="312" spans="1:8">
      <c r="A312">
        <v>21971.771000000001</v>
      </c>
      <c r="B312">
        <v>-56.747</v>
      </c>
      <c r="C312">
        <v>-56.68</v>
      </c>
      <c r="D312">
        <v>1.6080000000000001</v>
      </c>
      <c r="E312">
        <v>124.898</v>
      </c>
      <c r="F312">
        <v>100</v>
      </c>
      <c r="G312">
        <v>58.823</v>
      </c>
      <c r="H312">
        <v>2.1546000000000003</v>
      </c>
    </row>
    <row r="313" spans="1:8">
      <c r="A313">
        <v>21975.171999999999</v>
      </c>
      <c r="B313">
        <v>-56.801000000000002</v>
      </c>
      <c r="C313">
        <v>-56.732999999999997</v>
      </c>
      <c r="D313">
        <v>1.5609999999999999</v>
      </c>
      <c r="E313">
        <v>124.889</v>
      </c>
      <c r="F313">
        <v>100</v>
      </c>
      <c r="G313">
        <v>58.628999999999998</v>
      </c>
      <c r="H313">
        <v>2.1536999999999997</v>
      </c>
    </row>
    <row r="314" spans="1:8">
      <c r="A314">
        <v>21978.596000000001</v>
      </c>
      <c r="B314">
        <v>-56.853000000000002</v>
      </c>
      <c r="C314">
        <v>-56.783999999999999</v>
      </c>
      <c r="D314">
        <v>1.494</v>
      </c>
      <c r="E314">
        <v>124.697</v>
      </c>
      <c r="F314">
        <v>100</v>
      </c>
      <c r="G314">
        <v>58.762999999999998</v>
      </c>
      <c r="H314">
        <v>2.1482999999999999</v>
      </c>
    </row>
    <row r="315" spans="1:8">
      <c r="A315">
        <v>21982.01</v>
      </c>
      <c r="B315">
        <v>-56.905000000000001</v>
      </c>
      <c r="C315">
        <v>-56.835000000000001</v>
      </c>
      <c r="D315">
        <v>1.4810000000000001</v>
      </c>
      <c r="E315">
        <v>121.697</v>
      </c>
      <c r="F315">
        <v>100</v>
      </c>
      <c r="G315">
        <v>58.965000000000003</v>
      </c>
      <c r="H315">
        <v>2.0673000000000004</v>
      </c>
    </row>
    <row r="316" spans="1:8">
      <c r="A316">
        <v>21985.724999999999</v>
      </c>
      <c r="B316">
        <v>-56.956000000000003</v>
      </c>
      <c r="C316">
        <v>-56.884999999999998</v>
      </c>
      <c r="D316">
        <v>1.36</v>
      </c>
      <c r="E316">
        <v>112.042</v>
      </c>
      <c r="F316">
        <v>100</v>
      </c>
      <c r="G316">
        <v>59.746000000000002</v>
      </c>
      <c r="H316">
        <v>1.8207000000000002</v>
      </c>
    </row>
    <row r="317" spans="1:8">
      <c r="A317">
        <v>21989.449000000001</v>
      </c>
      <c r="B317">
        <v>-57.008000000000003</v>
      </c>
      <c r="C317">
        <v>-56.936</v>
      </c>
      <c r="D317">
        <v>1.3660000000000001</v>
      </c>
      <c r="E317">
        <v>108.376</v>
      </c>
      <c r="F317">
        <v>100</v>
      </c>
      <c r="G317">
        <v>59.927</v>
      </c>
      <c r="H317">
        <v>1.7334000000000001</v>
      </c>
    </row>
    <row r="318" spans="1:8">
      <c r="A318">
        <v>21993.18</v>
      </c>
      <c r="B318">
        <v>-57.061</v>
      </c>
      <c r="C318">
        <v>-56.988</v>
      </c>
      <c r="D318">
        <v>1.3979999999999999</v>
      </c>
      <c r="E318">
        <v>107.17</v>
      </c>
      <c r="F318">
        <v>100</v>
      </c>
      <c r="G318">
        <v>60.249000000000002</v>
      </c>
      <c r="H318">
        <v>1.7055</v>
      </c>
    </row>
    <row r="319" spans="1:8">
      <c r="A319">
        <v>21996.901999999998</v>
      </c>
      <c r="B319">
        <v>-57.113</v>
      </c>
      <c r="C319">
        <v>-57.039000000000001</v>
      </c>
      <c r="D319">
        <v>1.369</v>
      </c>
      <c r="E319">
        <v>105.681</v>
      </c>
      <c r="F319">
        <v>100</v>
      </c>
      <c r="G319">
        <v>60.225000000000001</v>
      </c>
      <c r="H319">
        <v>1.6713</v>
      </c>
    </row>
    <row r="320" spans="1:8">
      <c r="A320">
        <v>22000.936000000002</v>
      </c>
      <c r="B320">
        <v>-57.165999999999997</v>
      </c>
      <c r="C320">
        <v>-57.091000000000001</v>
      </c>
      <c r="D320">
        <v>1.282</v>
      </c>
      <c r="E320">
        <v>102.666</v>
      </c>
      <c r="F320">
        <v>100</v>
      </c>
      <c r="G320">
        <v>60.28</v>
      </c>
      <c r="H320">
        <v>1.6038000000000001</v>
      </c>
    </row>
    <row r="321" spans="1:8">
      <c r="A321">
        <v>22005.011999999999</v>
      </c>
      <c r="B321">
        <v>-57.219000000000001</v>
      </c>
      <c r="C321">
        <v>-57.143000000000001</v>
      </c>
      <c r="D321">
        <v>1.2809999999999999</v>
      </c>
      <c r="E321">
        <v>99.927000000000007</v>
      </c>
      <c r="F321">
        <v>100</v>
      </c>
      <c r="G321">
        <v>60.84</v>
      </c>
      <c r="H321">
        <v>1.5444</v>
      </c>
    </row>
    <row r="322" spans="1:8">
      <c r="A322">
        <v>22009.414000000001</v>
      </c>
      <c r="B322">
        <v>-57.271999999999998</v>
      </c>
      <c r="C322">
        <v>-57.195999999999998</v>
      </c>
      <c r="D322">
        <v>1.19</v>
      </c>
      <c r="E322">
        <v>99.730999999999995</v>
      </c>
      <c r="F322">
        <v>100</v>
      </c>
      <c r="G322">
        <v>60.484000000000002</v>
      </c>
      <c r="H322">
        <v>1.5399</v>
      </c>
    </row>
    <row r="323" spans="1:8">
      <c r="A323">
        <v>22013.513999999999</v>
      </c>
      <c r="B323">
        <v>-57.323999999999998</v>
      </c>
      <c r="C323">
        <v>-57.247</v>
      </c>
      <c r="D323">
        <v>1.252</v>
      </c>
      <c r="E323">
        <v>104.895</v>
      </c>
      <c r="F323">
        <v>100</v>
      </c>
      <c r="G323">
        <v>60.210999999999999</v>
      </c>
      <c r="H323">
        <v>1.6542000000000001</v>
      </c>
    </row>
    <row r="324" spans="1:8">
      <c r="A324">
        <v>22017.863000000001</v>
      </c>
      <c r="B324">
        <v>-57.377000000000002</v>
      </c>
      <c r="C324">
        <v>-57.298999999999999</v>
      </c>
      <c r="D324">
        <v>1.1879999999999999</v>
      </c>
      <c r="E324">
        <v>106.404</v>
      </c>
      <c r="F324">
        <v>100</v>
      </c>
      <c r="G324">
        <v>60.421999999999997</v>
      </c>
      <c r="H324">
        <v>1.6883999999999999</v>
      </c>
    </row>
    <row r="325" spans="1:8">
      <c r="A325">
        <v>22022.532999999999</v>
      </c>
      <c r="B325">
        <v>-57.429000000000002</v>
      </c>
      <c r="C325">
        <v>-57.348999999999997</v>
      </c>
      <c r="D325">
        <v>1.085</v>
      </c>
      <c r="E325">
        <v>106.956</v>
      </c>
      <c r="F325">
        <v>100</v>
      </c>
      <c r="G325">
        <v>60.308</v>
      </c>
      <c r="H325">
        <v>1.7009999999999998</v>
      </c>
    </row>
    <row r="326" spans="1:8">
      <c r="A326">
        <v>22028.115000000002</v>
      </c>
      <c r="B326">
        <v>-57.48</v>
      </c>
      <c r="C326">
        <v>-57.4</v>
      </c>
      <c r="D326">
        <v>0.90900000000000003</v>
      </c>
      <c r="E326">
        <v>97.75</v>
      </c>
      <c r="F326">
        <v>100</v>
      </c>
      <c r="G326">
        <v>61.140999999999998</v>
      </c>
      <c r="H326">
        <v>1.4976</v>
      </c>
    </row>
    <row r="327" spans="1:8">
      <c r="A327">
        <v>22261.991999999998</v>
      </c>
      <c r="B327">
        <v>-57.451000000000001</v>
      </c>
      <c r="C327">
        <v>-57.451000000000001</v>
      </c>
      <c r="D327">
        <v>0</v>
      </c>
      <c r="E327">
        <v>94.594999999999999</v>
      </c>
      <c r="F327">
        <v>100</v>
      </c>
      <c r="G327">
        <v>61.375</v>
      </c>
      <c r="H327">
        <v>1.4319</v>
      </c>
    </row>
    <row r="328" spans="1:8">
      <c r="A328">
        <v>22265.116999999998</v>
      </c>
      <c r="B328">
        <v>-57.506</v>
      </c>
      <c r="C328">
        <v>-57.505000000000003</v>
      </c>
      <c r="D328">
        <v>1.7450000000000001</v>
      </c>
      <c r="E328">
        <v>87.45</v>
      </c>
      <c r="F328">
        <v>100</v>
      </c>
      <c r="G328">
        <v>61.902000000000001</v>
      </c>
      <c r="H328">
        <v>1.2897000000000001</v>
      </c>
    </row>
    <row r="329" spans="1:8">
      <c r="A329">
        <v>22267.949000000001</v>
      </c>
      <c r="B329">
        <v>-57.557000000000002</v>
      </c>
      <c r="C329">
        <v>-57.555</v>
      </c>
      <c r="D329">
        <v>1.77</v>
      </c>
      <c r="E329">
        <v>81.42</v>
      </c>
      <c r="F329">
        <v>100</v>
      </c>
      <c r="G329">
        <v>62.253999999999998</v>
      </c>
      <c r="H329">
        <v>1.1762999999999999</v>
      </c>
    </row>
    <row r="330" spans="1:8">
      <c r="A330">
        <v>22270.782999999999</v>
      </c>
      <c r="B330">
        <v>-57.606999999999999</v>
      </c>
      <c r="C330">
        <v>-57.604999999999997</v>
      </c>
      <c r="D330">
        <v>1.7490000000000001</v>
      </c>
      <c r="E330">
        <v>74.884</v>
      </c>
      <c r="F330">
        <v>100</v>
      </c>
      <c r="G330">
        <v>62.536999999999999</v>
      </c>
      <c r="H330">
        <v>1.0584</v>
      </c>
    </row>
    <row r="331" spans="1:8">
      <c r="A331">
        <v>22273.616999999998</v>
      </c>
      <c r="B331">
        <v>-57.658000000000001</v>
      </c>
      <c r="C331">
        <v>-57.655000000000001</v>
      </c>
      <c r="D331">
        <v>1.78</v>
      </c>
      <c r="E331">
        <v>66.259</v>
      </c>
      <c r="F331">
        <v>100</v>
      </c>
      <c r="G331">
        <v>63.134999999999998</v>
      </c>
      <c r="H331">
        <v>0.91169999999999995</v>
      </c>
    </row>
    <row r="332" spans="1:8">
      <c r="A332">
        <v>22276.768</v>
      </c>
      <c r="B332">
        <v>-57.713000000000001</v>
      </c>
      <c r="C332">
        <v>-57.709000000000003</v>
      </c>
      <c r="D332">
        <v>1.7170000000000001</v>
      </c>
      <c r="E332">
        <v>67.081999999999994</v>
      </c>
      <c r="F332">
        <v>100</v>
      </c>
      <c r="G332">
        <v>62.841000000000001</v>
      </c>
      <c r="H332">
        <v>0.92520000000000002</v>
      </c>
    </row>
    <row r="333" spans="1:8">
      <c r="A333">
        <v>22279.898000000001</v>
      </c>
      <c r="B333">
        <v>-57.765999999999998</v>
      </c>
      <c r="C333">
        <v>-57.762</v>
      </c>
      <c r="D333">
        <v>1.6950000000000001</v>
      </c>
      <c r="E333">
        <v>61.956000000000003</v>
      </c>
      <c r="F333">
        <v>100</v>
      </c>
      <c r="G333">
        <v>63.384999999999998</v>
      </c>
      <c r="H333">
        <v>0.84150000000000003</v>
      </c>
    </row>
    <row r="334" spans="1:8">
      <c r="A334">
        <v>22283.048999999999</v>
      </c>
      <c r="B334">
        <v>-57.820999999999998</v>
      </c>
      <c r="C334">
        <v>-57.816000000000003</v>
      </c>
      <c r="D334">
        <v>1.708</v>
      </c>
      <c r="E334">
        <v>66.182000000000002</v>
      </c>
      <c r="F334">
        <v>100</v>
      </c>
      <c r="G334">
        <v>63.204000000000001</v>
      </c>
      <c r="H334">
        <v>0.91080000000000005</v>
      </c>
    </row>
    <row r="335" spans="1:8">
      <c r="A335">
        <v>22286.17</v>
      </c>
      <c r="B335">
        <v>-57.875</v>
      </c>
      <c r="C335">
        <v>-57.87</v>
      </c>
      <c r="D335">
        <v>1.7310000000000001</v>
      </c>
      <c r="E335">
        <v>63.856000000000002</v>
      </c>
      <c r="F335">
        <v>100</v>
      </c>
      <c r="G335">
        <v>62.706000000000003</v>
      </c>
      <c r="H335">
        <v>0.87209999999999999</v>
      </c>
    </row>
    <row r="336" spans="1:8">
      <c r="A336">
        <v>22289.261999999999</v>
      </c>
      <c r="B336">
        <v>-57.927</v>
      </c>
      <c r="C336">
        <v>-57.920999999999999</v>
      </c>
      <c r="D336">
        <v>1.635</v>
      </c>
      <c r="E336">
        <v>62.761000000000003</v>
      </c>
      <c r="F336">
        <v>100</v>
      </c>
      <c r="G336">
        <v>62.886000000000003</v>
      </c>
      <c r="H336">
        <v>0.85499999999999998</v>
      </c>
    </row>
    <row r="337" spans="1:8">
      <c r="A337">
        <v>22292.986000000001</v>
      </c>
      <c r="B337">
        <v>-57.981000000000002</v>
      </c>
      <c r="C337">
        <v>-57.973999999999997</v>
      </c>
      <c r="D337">
        <v>1.4370000000000001</v>
      </c>
      <c r="E337">
        <v>63.414999999999999</v>
      </c>
      <c r="F337">
        <v>100</v>
      </c>
      <c r="G337">
        <v>63.430999999999997</v>
      </c>
      <c r="H337">
        <v>0.8649</v>
      </c>
    </row>
    <row r="338" spans="1:8">
      <c r="A338">
        <v>22296.398000000001</v>
      </c>
      <c r="B338">
        <v>-58.030999999999999</v>
      </c>
      <c r="C338">
        <v>-58.024000000000001</v>
      </c>
      <c r="D338">
        <v>1.464</v>
      </c>
      <c r="E338">
        <v>69.033000000000001</v>
      </c>
      <c r="F338">
        <v>100</v>
      </c>
      <c r="G338">
        <v>62.935000000000002</v>
      </c>
      <c r="H338">
        <v>0.95760000000000012</v>
      </c>
    </row>
    <row r="339" spans="1:8">
      <c r="A339">
        <v>22299.812000000002</v>
      </c>
      <c r="B339">
        <v>-58.082000000000001</v>
      </c>
      <c r="C339">
        <v>-58.075000000000003</v>
      </c>
      <c r="D339">
        <v>1.474</v>
      </c>
      <c r="E339">
        <v>88.090999999999994</v>
      </c>
      <c r="F339">
        <v>100</v>
      </c>
      <c r="G339">
        <v>61.482999999999997</v>
      </c>
      <c r="H339">
        <v>1.3023</v>
      </c>
    </row>
    <row r="340" spans="1:8">
      <c r="A340">
        <v>22303.226999999999</v>
      </c>
      <c r="B340">
        <v>-58.136000000000003</v>
      </c>
      <c r="C340">
        <v>-58.128</v>
      </c>
      <c r="D340">
        <v>1.5680000000000001</v>
      </c>
      <c r="E340">
        <v>100.116</v>
      </c>
      <c r="F340">
        <v>100</v>
      </c>
      <c r="G340">
        <v>61.371000000000002</v>
      </c>
      <c r="H340">
        <v>1.548</v>
      </c>
    </row>
    <row r="341" spans="1:8">
      <c r="A341">
        <v>22306.653999999999</v>
      </c>
      <c r="B341">
        <v>-58.19</v>
      </c>
      <c r="C341">
        <v>-58.182000000000002</v>
      </c>
      <c r="D341">
        <v>1.5629999999999999</v>
      </c>
      <c r="E341">
        <v>91.531999999999996</v>
      </c>
      <c r="F341">
        <v>100</v>
      </c>
      <c r="G341">
        <v>61.360999999999997</v>
      </c>
      <c r="H341">
        <v>1.3698000000000001</v>
      </c>
    </row>
    <row r="342" spans="1:8">
      <c r="A342">
        <v>22310.092000000001</v>
      </c>
      <c r="B342">
        <v>-58.243000000000002</v>
      </c>
      <c r="C342">
        <v>-58.234000000000002</v>
      </c>
      <c r="D342">
        <v>1.512</v>
      </c>
      <c r="E342">
        <v>85.25</v>
      </c>
      <c r="F342">
        <v>100</v>
      </c>
      <c r="G342">
        <v>62.045000000000002</v>
      </c>
      <c r="H342">
        <v>1.2473999999999998</v>
      </c>
    </row>
    <row r="343" spans="1:8">
      <c r="A343">
        <v>22313.546999999999</v>
      </c>
      <c r="B343">
        <v>-58.293999999999997</v>
      </c>
      <c r="C343">
        <v>-58.283999999999999</v>
      </c>
      <c r="D343">
        <v>1.4650000000000001</v>
      </c>
      <c r="E343">
        <v>85.537000000000006</v>
      </c>
      <c r="F343">
        <v>100</v>
      </c>
      <c r="G343">
        <v>61.905999999999999</v>
      </c>
      <c r="H343">
        <v>1.2527999999999999</v>
      </c>
    </row>
    <row r="344" spans="1:8">
      <c r="A344">
        <v>22317.01</v>
      </c>
      <c r="B344">
        <v>-58.345999999999997</v>
      </c>
      <c r="C344">
        <v>-58.335999999999999</v>
      </c>
      <c r="D344">
        <v>1.4850000000000001</v>
      </c>
      <c r="E344">
        <v>95.350999999999999</v>
      </c>
      <c r="F344">
        <v>100</v>
      </c>
      <c r="G344">
        <v>61.247999999999998</v>
      </c>
      <c r="H344">
        <v>1.4480999999999999</v>
      </c>
    </row>
    <row r="345" spans="1:8">
      <c r="A345">
        <v>22320.460999999999</v>
      </c>
      <c r="B345">
        <v>-58.398000000000003</v>
      </c>
      <c r="C345">
        <v>-58.387</v>
      </c>
      <c r="D345">
        <v>1.492</v>
      </c>
      <c r="E345">
        <v>103.56100000000001</v>
      </c>
      <c r="F345">
        <v>100</v>
      </c>
      <c r="G345">
        <v>60.780999999999999</v>
      </c>
      <c r="H345">
        <v>1.6236000000000002</v>
      </c>
    </row>
    <row r="346" spans="1:8">
      <c r="A346">
        <v>22323.907999999999</v>
      </c>
      <c r="B346">
        <v>-58.451000000000001</v>
      </c>
      <c r="C346">
        <v>-58.44</v>
      </c>
      <c r="D346">
        <v>1.528</v>
      </c>
      <c r="E346">
        <v>75.349000000000004</v>
      </c>
      <c r="F346">
        <v>100</v>
      </c>
      <c r="G346">
        <v>62.427999999999997</v>
      </c>
      <c r="H346">
        <v>1.0665</v>
      </c>
    </row>
    <row r="347" spans="1:8">
      <c r="A347">
        <v>22327.66</v>
      </c>
      <c r="B347">
        <v>-58.502000000000002</v>
      </c>
      <c r="C347">
        <v>-58.49</v>
      </c>
      <c r="D347">
        <v>1.3440000000000001</v>
      </c>
      <c r="E347">
        <v>76.201999999999998</v>
      </c>
      <c r="F347">
        <v>100</v>
      </c>
      <c r="G347">
        <v>62.453000000000003</v>
      </c>
      <c r="H347">
        <v>1.0818000000000001</v>
      </c>
    </row>
    <row r="348" spans="1:8">
      <c r="A348">
        <v>22331.388999999999</v>
      </c>
      <c r="B348">
        <v>-58.552999999999997</v>
      </c>
      <c r="C348">
        <v>-58.54</v>
      </c>
      <c r="D348">
        <v>1.341</v>
      </c>
      <c r="E348">
        <v>78.257000000000005</v>
      </c>
      <c r="F348">
        <v>100</v>
      </c>
      <c r="G348">
        <v>62.43</v>
      </c>
      <c r="H348">
        <v>1.1187</v>
      </c>
    </row>
    <row r="349" spans="1:8">
      <c r="A349">
        <v>22334.491999999998</v>
      </c>
      <c r="B349">
        <v>-58.603000000000002</v>
      </c>
      <c r="C349">
        <v>-58.59</v>
      </c>
      <c r="D349">
        <v>1.601</v>
      </c>
      <c r="E349">
        <v>79.515000000000001</v>
      </c>
      <c r="F349">
        <v>100</v>
      </c>
      <c r="G349">
        <v>61.884999999999998</v>
      </c>
      <c r="H349">
        <v>1.1412</v>
      </c>
    </row>
    <row r="350" spans="1:8">
      <c r="A350">
        <v>22338.263999999999</v>
      </c>
      <c r="B350">
        <v>-58.658000000000001</v>
      </c>
      <c r="C350">
        <v>-58.643999999999998</v>
      </c>
      <c r="D350">
        <v>1.43</v>
      </c>
      <c r="E350">
        <v>84.116</v>
      </c>
      <c r="F350">
        <v>100</v>
      </c>
      <c r="G350">
        <v>62.19</v>
      </c>
      <c r="H350">
        <v>1.2258000000000002</v>
      </c>
    </row>
    <row r="351" spans="1:8">
      <c r="A351">
        <v>22341.99</v>
      </c>
      <c r="B351">
        <v>-58.710999999999999</v>
      </c>
      <c r="C351">
        <v>-58.697000000000003</v>
      </c>
      <c r="D351">
        <v>1.421</v>
      </c>
      <c r="E351">
        <v>89.55</v>
      </c>
      <c r="F351">
        <v>100</v>
      </c>
      <c r="G351">
        <v>61.433999999999997</v>
      </c>
      <c r="H351">
        <v>1.3311000000000002</v>
      </c>
    </row>
    <row r="352" spans="1:8">
      <c r="A352">
        <v>22345.715</v>
      </c>
      <c r="B352">
        <v>-58.761000000000003</v>
      </c>
      <c r="C352">
        <v>-58.747</v>
      </c>
      <c r="D352">
        <v>1.331</v>
      </c>
      <c r="E352">
        <v>94.930999999999997</v>
      </c>
      <c r="F352">
        <v>100</v>
      </c>
      <c r="G352">
        <v>60.941000000000003</v>
      </c>
      <c r="H352">
        <v>1.4391</v>
      </c>
    </row>
    <row r="353" spans="1:8">
      <c r="A353">
        <v>22349.752</v>
      </c>
      <c r="B353">
        <v>-58.816000000000003</v>
      </c>
      <c r="C353">
        <v>-58.8</v>
      </c>
      <c r="D353">
        <v>1.333</v>
      </c>
      <c r="E353">
        <v>100.504</v>
      </c>
      <c r="F353">
        <v>100</v>
      </c>
      <c r="G353">
        <v>60.93</v>
      </c>
      <c r="H353">
        <v>1.5569999999999999</v>
      </c>
    </row>
    <row r="354" spans="1:8">
      <c r="A354">
        <v>22353.778999999999</v>
      </c>
      <c r="B354">
        <v>-58.869</v>
      </c>
      <c r="C354">
        <v>-58.853999999999999</v>
      </c>
      <c r="D354">
        <v>1.32</v>
      </c>
      <c r="E354">
        <v>105.377</v>
      </c>
      <c r="F354">
        <v>100</v>
      </c>
      <c r="G354">
        <v>60.414999999999999</v>
      </c>
      <c r="H354">
        <v>1.665</v>
      </c>
    </row>
    <row r="355" spans="1:8">
      <c r="A355">
        <v>22357.192999999999</v>
      </c>
      <c r="B355">
        <v>-58.921999999999997</v>
      </c>
      <c r="C355">
        <v>-58.905999999999999</v>
      </c>
      <c r="D355">
        <v>1.524</v>
      </c>
      <c r="E355">
        <v>111.373</v>
      </c>
      <c r="F355">
        <v>100</v>
      </c>
      <c r="G355">
        <v>59.802999999999997</v>
      </c>
      <c r="H355">
        <v>1.8045</v>
      </c>
    </row>
    <row r="356" spans="1:8">
      <c r="A356">
        <v>22360.344000000001</v>
      </c>
      <c r="B356">
        <v>-58.973999999999997</v>
      </c>
      <c r="C356">
        <v>-58.957000000000001</v>
      </c>
      <c r="D356">
        <v>1.629</v>
      </c>
      <c r="E356">
        <v>119.15600000000001</v>
      </c>
      <c r="F356">
        <v>100</v>
      </c>
      <c r="G356">
        <v>59.19</v>
      </c>
      <c r="H356">
        <v>1.9998</v>
      </c>
    </row>
    <row r="357" spans="1:8">
      <c r="A357">
        <v>22363.5</v>
      </c>
      <c r="B357">
        <v>-59.024999999999999</v>
      </c>
      <c r="C357">
        <v>-59.006999999999998</v>
      </c>
      <c r="D357">
        <v>1.5960000000000001</v>
      </c>
      <c r="E357">
        <v>122.121</v>
      </c>
      <c r="F357">
        <v>100</v>
      </c>
      <c r="G357">
        <v>59.162999999999997</v>
      </c>
      <c r="H357">
        <v>2.0781000000000001</v>
      </c>
    </row>
    <row r="358" spans="1:8">
      <c r="A358">
        <v>22366.643</v>
      </c>
      <c r="B358">
        <v>-59.075000000000003</v>
      </c>
      <c r="C358">
        <v>-59.057000000000002</v>
      </c>
      <c r="D358">
        <v>1.5880000000000001</v>
      </c>
      <c r="E358">
        <v>125.36499999999999</v>
      </c>
      <c r="F358">
        <v>100</v>
      </c>
      <c r="G358">
        <v>58.816000000000003</v>
      </c>
      <c r="H358">
        <v>2.1671999999999998</v>
      </c>
    </row>
    <row r="359" spans="1:8">
      <c r="A359">
        <v>22370.078000000001</v>
      </c>
      <c r="B359">
        <v>-59.13</v>
      </c>
      <c r="C359">
        <v>-59.110999999999997</v>
      </c>
      <c r="D359">
        <v>1.5780000000000001</v>
      </c>
      <c r="E359">
        <v>125.92700000000001</v>
      </c>
      <c r="F359">
        <v>100</v>
      </c>
      <c r="G359">
        <v>58.46</v>
      </c>
      <c r="H359">
        <v>2.1825000000000001</v>
      </c>
    </row>
    <row r="360" spans="1:8">
      <c r="A360">
        <v>22373.224999999999</v>
      </c>
      <c r="B360">
        <v>-59.18</v>
      </c>
      <c r="C360">
        <v>-59.161000000000001</v>
      </c>
      <c r="D360">
        <v>1.575</v>
      </c>
      <c r="E360">
        <v>127.22799999999999</v>
      </c>
      <c r="F360">
        <v>100</v>
      </c>
      <c r="G360">
        <v>58.564999999999998</v>
      </c>
      <c r="H360">
        <v>2.2194000000000003</v>
      </c>
    </row>
    <row r="361" spans="1:8">
      <c r="A361">
        <v>22376.368999999999</v>
      </c>
      <c r="B361">
        <v>-59.234000000000002</v>
      </c>
      <c r="C361">
        <v>-59.213999999999999</v>
      </c>
      <c r="D361">
        <v>1.6950000000000001</v>
      </c>
      <c r="E361">
        <v>123.449</v>
      </c>
      <c r="F361">
        <v>100</v>
      </c>
      <c r="G361">
        <v>58.886000000000003</v>
      </c>
      <c r="H361">
        <v>2.1141000000000001</v>
      </c>
    </row>
    <row r="362" spans="1:8">
      <c r="A362">
        <v>22379.521000000001</v>
      </c>
      <c r="B362">
        <v>-59.29</v>
      </c>
      <c r="C362">
        <v>-59.268999999999998</v>
      </c>
      <c r="D362">
        <v>1.742</v>
      </c>
      <c r="E362">
        <v>119.79900000000001</v>
      </c>
      <c r="F362">
        <v>100</v>
      </c>
      <c r="G362">
        <v>58.927999999999997</v>
      </c>
      <c r="H362">
        <v>2.0169000000000001</v>
      </c>
    </row>
    <row r="363" spans="1:8">
      <c r="A363">
        <v>22382.633000000002</v>
      </c>
      <c r="B363">
        <v>-59.344999999999999</v>
      </c>
      <c r="C363">
        <v>-59.323999999999998</v>
      </c>
      <c r="D363">
        <v>1.762</v>
      </c>
      <c r="E363">
        <v>115.467</v>
      </c>
      <c r="F363">
        <v>100</v>
      </c>
      <c r="G363">
        <v>59.728999999999999</v>
      </c>
      <c r="H363">
        <v>1.9053</v>
      </c>
    </row>
    <row r="364" spans="1:8">
      <c r="A364">
        <v>22385.75</v>
      </c>
      <c r="B364">
        <v>-59.399000000000001</v>
      </c>
      <c r="C364">
        <v>-59.377000000000002</v>
      </c>
      <c r="D364">
        <v>1.702</v>
      </c>
      <c r="E364">
        <v>109.755</v>
      </c>
      <c r="F364">
        <v>100</v>
      </c>
      <c r="G364">
        <v>60.16</v>
      </c>
      <c r="H364">
        <v>1.7658</v>
      </c>
    </row>
    <row r="365" spans="1:8">
      <c r="A365">
        <v>22388.853999999999</v>
      </c>
      <c r="B365">
        <v>-59.453000000000003</v>
      </c>
      <c r="C365">
        <v>-59.43</v>
      </c>
      <c r="D365">
        <v>1.716</v>
      </c>
      <c r="E365">
        <v>108.154</v>
      </c>
      <c r="F365">
        <v>100</v>
      </c>
      <c r="G365">
        <v>60.149000000000001</v>
      </c>
      <c r="H365">
        <v>1.7289000000000001</v>
      </c>
    </row>
    <row r="366" spans="1:8">
      <c r="A366">
        <v>22391.958999999999</v>
      </c>
      <c r="B366">
        <v>-59.506</v>
      </c>
      <c r="C366">
        <v>-59.482999999999997</v>
      </c>
      <c r="D366">
        <v>1.698</v>
      </c>
      <c r="E366">
        <v>103.291</v>
      </c>
      <c r="F366">
        <v>100</v>
      </c>
      <c r="G366">
        <v>60.631999999999998</v>
      </c>
      <c r="H366">
        <v>1.6182000000000001</v>
      </c>
    </row>
    <row r="367" spans="1:8">
      <c r="A367">
        <v>22395.063999999998</v>
      </c>
      <c r="B367">
        <v>-59.558</v>
      </c>
      <c r="C367">
        <v>-59.534999999999997</v>
      </c>
      <c r="D367">
        <v>1.677</v>
      </c>
      <c r="E367">
        <v>101.333</v>
      </c>
      <c r="F367">
        <v>100</v>
      </c>
      <c r="G367">
        <v>60.445999999999998</v>
      </c>
      <c r="H367">
        <v>1.575</v>
      </c>
    </row>
    <row r="368" spans="1:8">
      <c r="A368">
        <v>22398.166000000001</v>
      </c>
      <c r="B368">
        <v>-59.61</v>
      </c>
      <c r="C368">
        <v>-59.587000000000003</v>
      </c>
      <c r="D368">
        <v>1.657</v>
      </c>
      <c r="E368">
        <v>97.305000000000007</v>
      </c>
      <c r="F368">
        <v>100</v>
      </c>
      <c r="G368">
        <v>60.826000000000001</v>
      </c>
      <c r="H368">
        <v>1.4885999999999999</v>
      </c>
    </row>
    <row r="369" spans="1:8">
      <c r="A369">
        <v>22401.271000000001</v>
      </c>
      <c r="B369">
        <v>-59.662999999999997</v>
      </c>
      <c r="C369">
        <v>-59.637999999999998</v>
      </c>
      <c r="D369">
        <v>1.6659999999999999</v>
      </c>
      <c r="E369">
        <v>95.820999999999998</v>
      </c>
      <c r="F369">
        <v>100</v>
      </c>
      <c r="G369">
        <v>61.012999999999998</v>
      </c>
      <c r="H369">
        <v>1.4571000000000001</v>
      </c>
    </row>
    <row r="370" spans="1:8">
      <c r="A370">
        <v>22404.375</v>
      </c>
      <c r="B370">
        <v>-59.713999999999999</v>
      </c>
      <c r="C370">
        <v>-59.689</v>
      </c>
      <c r="D370">
        <v>1.635</v>
      </c>
      <c r="E370">
        <v>95.983000000000004</v>
      </c>
      <c r="F370">
        <v>100</v>
      </c>
      <c r="G370">
        <v>61.064999999999998</v>
      </c>
      <c r="H370">
        <v>1.4607000000000001</v>
      </c>
    </row>
    <row r="371" spans="1:8">
      <c r="A371">
        <v>22407.474999999999</v>
      </c>
      <c r="B371">
        <v>-59.765000000000001</v>
      </c>
      <c r="C371">
        <v>-59.738999999999997</v>
      </c>
      <c r="D371">
        <v>1.617</v>
      </c>
      <c r="E371">
        <v>94.096000000000004</v>
      </c>
      <c r="F371">
        <v>100</v>
      </c>
      <c r="G371">
        <v>61.207999999999998</v>
      </c>
      <c r="H371">
        <v>1.4220000000000002</v>
      </c>
    </row>
    <row r="372" spans="1:8">
      <c r="A372">
        <v>22410.576000000001</v>
      </c>
      <c r="B372">
        <v>-59.816000000000003</v>
      </c>
      <c r="C372">
        <v>-59.79</v>
      </c>
      <c r="D372">
        <v>1.629</v>
      </c>
      <c r="E372">
        <v>92.453999999999994</v>
      </c>
      <c r="F372">
        <v>100</v>
      </c>
      <c r="G372">
        <v>61.334000000000003</v>
      </c>
      <c r="H372">
        <v>1.3887</v>
      </c>
    </row>
    <row r="373" spans="1:8">
      <c r="A373">
        <v>22413.682000000001</v>
      </c>
      <c r="B373">
        <v>-59.866999999999997</v>
      </c>
      <c r="C373">
        <v>-59.84</v>
      </c>
      <c r="D373">
        <v>1.6259999999999999</v>
      </c>
      <c r="E373">
        <v>95.573999999999998</v>
      </c>
      <c r="F373">
        <v>100</v>
      </c>
      <c r="G373">
        <v>61.125</v>
      </c>
      <c r="H373">
        <v>1.4526000000000001</v>
      </c>
    </row>
    <row r="374" spans="1:8">
      <c r="A374">
        <v>22417.138999999999</v>
      </c>
      <c r="B374">
        <v>-59.920999999999999</v>
      </c>
      <c r="C374">
        <v>-59.893000000000001</v>
      </c>
      <c r="D374">
        <v>1.5389999999999999</v>
      </c>
      <c r="E374">
        <v>96.344999999999999</v>
      </c>
      <c r="F374">
        <v>100</v>
      </c>
      <c r="G374">
        <v>60.697000000000003</v>
      </c>
      <c r="H374">
        <v>1.4687999999999999</v>
      </c>
    </row>
    <row r="375" spans="1:8">
      <c r="A375">
        <v>22420.607</v>
      </c>
      <c r="B375">
        <v>-59.973999999999997</v>
      </c>
      <c r="C375">
        <v>-59.945999999999998</v>
      </c>
      <c r="D375">
        <v>1.51</v>
      </c>
      <c r="E375">
        <v>91.375</v>
      </c>
      <c r="F375">
        <v>100</v>
      </c>
      <c r="G375">
        <v>61.304000000000002</v>
      </c>
      <c r="H375">
        <v>1.3671</v>
      </c>
    </row>
    <row r="376" spans="1:8">
      <c r="A376">
        <v>22424.059000000001</v>
      </c>
      <c r="B376">
        <v>-60.027999999999999</v>
      </c>
      <c r="C376">
        <v>-60</v>
      </c>
      <c r="D376">
        <v>1.573</v>
      </c>
      <c r="E376">
        <v>94.549000000000007</v>
      </c>
      <c r="F376">
        <v>100</v>
      </c>
      <c r="G376">
        <v>61.301000000000002</v>
      </c>
      <c r="H376">
        <v>1.431</v>
      </c>
    </row>
    <row r="377" spans="1:8">
      <c r="A377">
        <v>1892.6780000000001</v>
      </c>
      <c r="B377">
        <v>-60.052</v>
      </c>
      <c r="C377">
        <v>-60.051000000000002</v>
      </c>
      <c r="D377">
        <v>0</v>
      </c>
      <c r="E377">
        <v>97.001999999999995</v>
      </c>
      <c r="F377">
        <v>100</v>
      </c>
      <c r="G377">
        <v>66.768000000000001</v>
      </c>
      <c r="H377">
        <v>1.4733000000000001</v>
      </c>
    </row>
    <row r="378" spans="1:8">
      <c r="A378">
        <v>1897.33</v>
      </c>
      <c r="B378">
        <v>-60.104999999999997</v>
      </c>
      <c r="C378">
        <v>-60.103000000000002</v>
      </c>
      <c r="D378">
        <v>1.1279999999999999</v>
      </c>
      <c r="E378">
        <v>97.233000000000004</v>
      </c>
      <c r="F378">
        <v>100</v>
      </c>
      <c r="G378">
        <v>66.397999999999996</v>
      </c>
      <c r="H378">
        <v>1.4778</v>
      </c>
    </row>
    <row r="379" spans="1:8">
      <c r="A379">
        <v>1901.0540000000001</v>
      </c>
      <c r="B379">
        <v>-60.158000000000001</v>
      </c>
      <c r="C379">
        <v>-60.155999999999999</v>
      </c>
      <c r="D379">
        <v>1.421</v>
      </c>
      <c r="E379">
        <v>98.111999999999995</v>
      </c>
      <c r="F379">
        <v>100</v>
      </c>
      <c r="G379">
        <v>66.337999999999994</v>
      </c>
      <c r="H379">
        <v>1.4958</v>
      </c>
    </row>
    <row r="380" spans="1:8">
      <c r="A380">
        <v>1904.4949999999999</v>
      </c>
      <c r="B380">
        <v>-60.21</v>
      </c>
      <c r="C380">
        <v>-60.207999999999998</v>
      </c>
      <c r="D380">
        <v>1.496</v>
      </c>
      <c r="E380">
        <v>94.036000000000001</v>
      </c>
      <c r="F380">
        <v>100</v>
      </c>
      <c r="G380">
        <v>66.772000000000006</v>
      </c>
      <c r="H380">
        <v>1.4120999999999999</v>
      </c>
    </row>
    <row r="381" spans="1:8">
      <c r="A381">
        <v>1907.328</v>
      </c>
      <c r="B381">
        <v>-60.261000000000003</v>
      </c>
      <c r="C381">
        <v>-60.258000000000003</v>
      </c>
      <c r="D381">
        <v>1.762</v>
      </c>
      <c r="E381">
        <v>91.138999999999996</v>
      </c>
      <c r="F381">
        <v>100</v>
      </c>
      <c r="G381">
        <v>66.816000000000003</v>
      </c>
      <c r="H381">
        <v>1.3536000000000001</v>
      </c>
    </row>
    <row r="382" spans="1:8">
      <c r="A382">
        <v>1910.489</v>
      </c>
      <c r="B382">
        <v>-60.314999999999998</v>
      </c>
      <c r="C382">
        <v>-60.311999999999998</v>
      </c>
      <c r="D382">
        <v>1.7110000000000001</v>
      </c>
      <c r="E382">
        <v>87.802999999999997</v>
      </c>
      <c r="F382">
        <v>100</v>
      </c>
      <c r="G382">
        <v>67.001000000000005</v>
      </c>
      <c r="H382">
        <v>1.2887999999999999</v>
      </c>
    </row>
    <row r="383" spans="1:8">
      <c r="A383">
        <v>1913.287</v>
      </c>
      <c r="B383">
        <v>-60.368000000000002</v>
      </c>
      <c r="C383">
        <v>-60.363999999999997</v>
      </c>
      <c r="D383">
        <v>1.8620000000000001</v>
      </c>
      <c r="E383">
        <v>86.225999999999999</v>
      </c>
      <c r="F383">
        <v>100</v>
      </c>
      <c r="G383">
        <v>67.102999999999994</v>
      </c>
      <c r="H383">
        <v>1.2582</v>
      </c>
    </row>
    <row r="384" spans="1:8">
      <c r="A384">
        <v>1916.079</v>
      </c>
      <c r="B384">
        <v>-60.421999999999997</v>
      </c>
      <c r="C384">
        <v>-60.417999999999999</v>
      </c>
      <c r="D384">
        <v>1.9179999999999999</v>
      </c>
      <c r="E384">
        <v>83.572999999999993</v>
      </c>
      <c r="F384">
        <v>100</v>
      </c>
      <c r="G384">
        <v>67.043999999999997</v>
      </c>
      <c r="H384">
        <v>1.2087000000000001</v>
      </c>
    </row>
    <row r="385" spans="1:8">
      <c r="A385">
        <v>1918.865</v>
      </c>
      <c r="B385">
        <v>-60.475999999999999</v>
      </c>
      <c r="C385">
        <v>-60.470999999999997</v>
      </c>
      <c r="D385">
        <v>1.9139999999999999</v>
      </c>
      <c r="E385">
        <v>90.326999999999998</v>
      </c>
      <c r="F385">
        <v>100</v>
      </c>
      <c r="G385">
        <v>66.456000000000003</v>
      </c>
      <c r="H385">
        <v>1.3383</v>
      </c>
    </row>
    <row r="386" spans="1:8">
      <c r="A386">
        <v>1921.39</v>
      </c>
      <c r="B386">
        <v>-60.527000000000001</v>
      </c>
      <c r="C386">
        <v>-60.521000000000001</v>
      </c>
      <c r="D386">
        <v>1.988</v>
      </c>
      <c r="E386">
        <v>97.932000000000002</v>
      </c>
      <c r="F386">
        <v>100</v>
      </c>
      <c r="G386">
        <v>66.286000000000001</v>
      </c>
      <c r="H386">
        <v>1.4922</v>
      </c>
    </row>
    <row r="387" spans="1:8">
      <c r="A387">
        <v>1923.9159999999999</v>
      </c>
      <c r="B387">
        <v>-60.576999999999998</v>
      </c>
      <c r="C387">
        <v>-60.570999999999998</v>
      </c>
      <c r="D387">
        <v>1.9870000000000001</v>
      </c>
      <c r="E387">
        <v>104.661</v>
      </c>
      <c r="F387">
        <v>100</v>
      </c>
      <c r="G387">
        <v>65.825000000000003</v>
      </c>
      <c r="H387">
        <v>1.6380000000000001</v>
      </c>
    </row>
    <row r="388" spans="1:8">
      <c r="A388">
        <v>1926.44</v>
      </c>
      <c r="B388">
        <v>-60.628</v>
      </c>
      <c r="C388">
        <v>-60.621000000000002</v>
      </c>
      <c r="D388">
        <v>1.964</v>
      </c>
      <c r="E388">
        <v>106.31399999999999</v>
      </c>
      <c r="F388">
        <v>100</v>
      </c>
      <c r="G388">
        <v>65.941999999999993</v>
      </c>
      <c r="H388">
        <v>1.6749000000000001</v>
      </c>
    </row>
    <row r="389" spans="1:8">
      <c r="A389">
        <v>1928.9359999999999</v>
      </c>
      <c r="B389">
        <v>-60.677999999999997</v>
      </c>
      <c r="C389">
        <v>-60.67</v>
      </c>
      <c r="D389">
        <v>1.9870000000000001</v>
      </c>
      <c r="E389">
        <v>112.61</v>
      </c>
      <c r="F389">
        <v>100</v>
      </c>
      <c r="G389">
        <v>65.376000000000005</v>
      </c>
      <c r="H389">
        <v>1.8225</v>
      </c>
    </row>
    <row r="390" spans="1:8">
      <c r="A390">
        <v>1931.4159999999999</v>
      </c>
      <c r="B390">
        <v>-60.73</v>
      </c>
      <c r="C390">
        <v>-60.722000000000001</v>
      </c>
      <c r="D390">
        <v>2.0830000000000002</v>
      </c>
      <c r="E390">
        <v>101.614</v>
      </c>
      <c r="F390">
        <v>100</v>
      </c>
      <c r="G390">
        <v>66.001999999999995</v>
      </c>
      <c r="H390">
        <v>1.5714000000000001</v>
      </c>
    </row>
    <row r="391" spans="1:8">
      <c r="A391">
        <v>1933.9</v>
      </c>
      <c r="B391">
        <v>-60.783999999999999</v>
      </c>
      <c r="C391">
        <v>-60.774999999999999</v>
      </c>
      <c r="D391">
        <v>2.145</v>
      </c>
      <c r="E391">
        <v>96.924999999999997</v>
      </c>
      <c r="F391">
        <v>100</v>
      </c>
      <c r="G391">
        <v>66.322999999999993</v>
      </c>
      <c r="H391">
        <v>1.4715</v>
      </c>
    </row>
    <row r="392" spans="1:8">
      <c r="A392">
        <v>1936.3879999999999</v>
      </c>
      <c r="B392">
        <v>-60.838000000000001</v>
      </c>
      <c r="C392">
        <v>-60.828000000000003</v>
      </c>
      <c r="D392">
        <v>2.137</v>
      </c>
      <c r="E392">
        <v>97.119</v>
      </c>
      <c r="F392">
        <v>100</v>
      </c>
      <c r="G392">
        <v>66.414000000000001</v>
      </c>
      <c r="H392">
        <v>1.4751000000000001</v>
      </c>
    </row>
    <row r="393" spans="1:8">
      <c r="A393">
        <v>1938.91</v>
      </c>
      <c r="B393">
        <v>-60.887999999999998</v>
      </c>
      <c r="C393">
        <v>-60.878</v>
      </c>
      <c r="D393">
        <v>1.976</v>
      </c>
      <c r="E393">
        <v>94.933000000000007</v>
      </c>
      <c r="F393">
        <v>100</v>
      </c>
      <c r="G393">
        <v>66.433000000000007</v>
      </c>
      <c r="H393">
        <v>1.4300999999999999</v>
      </c>
    </row>
    <row r="394" spans="1:8">
      <c r="A394">
        <v>1941.393</v>
      </c>
      <c r="B394">
        <v>-60.94</v>
      </c>
      <c r="C394">
        <v>-60.93</v>
      </c>
      <c r="D394">
        <v>2.0779999999999998</v>
      </c>
      <c r="E394">
        <v>95.444000000000003</v>
      </c>
      <c r="F394">
        <v>100</v>
      </c>
      <c r="G394">
        <v>66.302000000000007</v>
      </c>
      <c r="H394">
        <v>1.4409000000000001</v>
      </c>
    </row>
    <row r="395" spans="1:8">
      <c r="A395">
        <v>1943.894</v>
      </c>
      <c r="B395">
        <v>-60.991</v>
      </c>
      <c r="C395">
        <v>-60.98</v>
      </c>
      <c r="D395">
        <v>2.004</v>
      </c>
      <c r="E395">
        <v>99.369</v>
      </c>
      <c r="F395">
        <v>100</v>
      </c>
      <c r="G395">
        <v>66.028999999999996</v>
      </c>
      <c r="H395">
        <v>1.5227999999999999</v>
      </c>
    </row>
    <row r="396" spans="1:8">
      <c r="A396">
        <v>1946.7070000000001</v>
      </c>
      <c r="B396">
        <v>-61.045000000000002</v>
      </c>
      <c r="C396">
        <v>-61.033999999999999</v>
      </c>
      <c r="D396">
        <v>1.911</v>
      </c>
      <c r="E396">
        <v>97.296999999999997</v>
      </c>
      <c r="F396">
        <v>100</v>
      </c>
      <c r="G396">
        <v>66.617000000000004</v>
      </c>
      <c r="H396">
        <v>1.4787000000000001</v>
      </c>
    </row>
    <row r="397" spans="1:8">
      <c r="A397">
        <v>1949.4949999999999</v>
      </c>
      <c r="B397">
        <v>-61.095999999999997</v>
      </c>
      <c r="C397">
        <v>-61.084000000000003</v>
      </c>
      <c r="D397">
        <v>1.8029999999999999</v>
      </c>
      <c r="E397">
        <v>80.168000000000006</v>
      </c>
      <c r="F397">
        <v>100</v>
      </c>
      <c r="G397">
        <v>67.53</v>
      </c>
      <c r="H397">
        <v>1.1466000000000001</v>
      </c>
    </row>
    <row r="398" spans="1:8">
      <c r="A398">
        <v>1951.98</v>
      </c>
      <c r="B398">
        <v>-61.146000000000001</v>
      </c>
      <c r="C398">
        <v>-61.134</v>
      </c>
      <c r="D398">
        <v>2.0019999999999998</v>
      </c>
      <c r="E398">
        <v>80.745000000000005</v>
      </c>
      <c r="F398">
        <v>100</v>
      </c>
      <c r="G398">
        <v>67.352000000000004</v>
      </c>
      <c r="H398">
        <v>1.1564999999999999</v>
      </c>
    </row>
    <row r="399" spans="1:8">
      <c r="A399">
        <v>1954.771</v>
      </c>
      <c r="B399">
        <v>-61.201999999999998</v>
      </c>
      <c r="C399">
        <v>-61.19</v>
      </c>
      <c r="D399">
        <v>1.996</v>
      </c>
      <c r="E399">
        <v>81.885000000000005</v>
      </c>
      <c r="F399">
        <v>100</v>
      </c>
      <c r="G399">
        <v>67.150999999999996</v>
      </c>
      <c r="H399">
        <v>1.1772</v>
      </c>
    </row>
    <row r="400" spans="1:8">
      <c r="A400">
        <v>1957.587</v>
      </c>
      <c r="B400">
        <v>-61.259</v>
      </c>
      <c r="C400">
        <v>-61.244999999999997</v>
      </c>
      <c r="D400">
        <v>1.984</v>
      </c>
      <c r="E400">
        <v>85.816999999999993</v>
      </c>
      <c r="F400">
        <v>100</v>
      </c>
      <c r="G400">
        <v>67.248999999999995</v>
      </c>
      <c r="H400">
        <v>1.2509999999999999</v>
      </c>
    </row>
    <row r="401" spans="1:8">
      <c r="A401">
        <v>1960.115</v>
      </c>
      <c r="B401">
        <v>-61.314</v>
      </c>
      <c r="C401">
        <v>-61.3</v>
      </c>
      <c r="D401">
        <v>2.1429999999999998</v>
      </c>
      <c r="E401">
        <v>84.650999999999996</v>
      </c>
      <c r="F401">
        <v>100</v>
      </c>
      <c r="G401">
        <v>67.548000000000002</v>
      </c>
      <c r="H401">
        <v>1.2284999999999999</v>
      </c>
    </row>
    <row r="402" spans="1:8">
      <c r="A402">
        <v>1962.64</v>
      </c>
      <c r="B402">
        <v>-61.369</v>
      </c>
      <c r="C402">
        <v>-61.353999999999999</v>
      </c>
      <c r="D402">
        <v>2.161</v>
      </c>
      <c r="E402">
        <v>82.674000000000007</v>
      </c>
      <c r="F402">
        <v>100</v>
      </c>
      <c r="G402">
        <v>67.63</v>
      </c>
      <c r="H402">
        <v>1.1916</v>
      </c>
    </row>
    <row r="403" spans="1:8">
      <c r="A403">
        <v>1965.1669999999999</v>
      </c>
      <c r="B403">
        <v>-61.423999999999999</v>
      </c>
      <c r="C403">
        <v>-61.408999999999999</v>
      </c>
      <c r="D403">
        <v>2.1579999999999999</v>
      </c>
      <c r="E403">
        <v>82.173000000000002</v>
      </c>
      <c r="F403">
        <v>100</v>
      </c>
      <c r="G403">
        <v>67.56</v>
      </c>
      <c r="H403">
        <v>1.1826000000000001</v>
      </c>
    </row>
    <row r="404" spans="1:8">
      <c r="A404">
        <v>1967.6890000000001</v>
      </c>
      <c r="B404">
        <v>-61.473999999999997</v>
      </c>
      <c r="C404">
        <v>-61.457999999999998</v>
      </c>
      <c r="D404">
        <v>1.972</v>
      </c>
      <c r="E404">
        <v>82.48</v>
      </c>
      <c r="F404">
        <v>100</v>
      </c>
      <c r="G404">
        <v>67.364999999999995</v>
      </c>
      <c r="H404">
        <v>1.1880000000000002</v>
      </c>
    </row>
    <row r="405" spans="1:8">
      <c r="A405">
        <v>1970.5509999999999</v>
      </c>
      <c r="B405">
        <v>-61.53</v>
      </c>
      <c r="C405">
        <v>-61.512999999999998</v>
      </c>
      <c r="D405">
        <v>1.911</v>
      </c>
      <c r="E405">
        <v>80.617000000000004</v>
      </c>
      <c r="F405">
        <v>100</v>
      </c>
      <c r="G405">
        <v>67.62</v>
      </c>
      <c r="H405">
        <v>1.1547000000000001</v>
      </c>
    </row>
    <row r="406" spans="1:8">
      <c r="A406">
        <v>1973.079</v>
      </c>
      <c r="B406">
        <v>-61.581000000000003</v>
      </c>
      <c r="C406">
        <v>-61.564</v>
      </c>
      <c r="D406">
        <v>2.0129999999999999</v>
      </c>
      <c r="E406">
        <v>84.35</v>
      </c>
      <c r="F406">
        <v>100</v>
      </c>
      <c r="G406">
        <v>67.088999999999999</v>
      </c>
      <c r="H406">
        <v>1.2231000000000001</v>
      </c>
    </row>
    <row r="407" spans="1:8">
      <c r="A407">
        <v>1975.922</v>
      </c>
      <c r="B407">
        <v>-61.634999999999998</v>
      </c>
      <c r="C407">
        <v>-61.618000000000002</v>
      </c>
      <c r="D407">
        <v>1.885</v>
      </c>
      <c r="E407">
        <v>87.683000000000007</v>
      </c>
      <c r="F407">
        <v>100</v>
      </c>
      <c r="G407">
        <v>67.123000000000005</v>
      </c>
      <c r="H407">
        <v>1.2861</v>
      </c>
    </row>
    <row r="408" spans="1:8">
      <c r="A408">
        <v>1978.4359999999999</v>
      </c>
      <c r="B408">
        <v>-61.686999999999998</v>
      </c>
      <c r="C408">
        <v>-61.668999999999997</v>
      </c>
      <c r="D408">
        <v>2.0310000000000001</v>
      </c>
      <c r="E408">
        <v>90.513999999999996</v>
      </c>
      <c r="F408">
        <v>100</v>
      </c>
      <c r="G408">
        <v>67.138999999999996</v>
      </c>
      <c r="H408">
        <v>1.3419000000000001</v>
      </c>
    </row>
    <row r="409" spans="1:8">
      <c r="A409">
        <v>1981.2670000000001</v>
      </c>
      <c r="B409">
        <v>-61.74</v>
      </c>
      <c r="C409">
        <v>-61.720999999999997</v>
      </c>
      <c r="D409">
        <v>1.86</v>
      </c>
      <c r="E409">
        <v>88.643000000000001</v>
      </c>
      <c r="F409">
        <v>100</v>
      </c>
      <c r="G409">
        <v>66.936999999999998</v>
      </c>
      <c r="H409">
        <v>1.3049999999999999</v>
      </c>
    </row>
    <row r="410" spans="1:8">
      <c r="A410">
        <v>1984.107</v>
      </c>
      <c r="B410">
        <v>-61.793999999999997</v>
      </c>
      <c r="C410">
        <v>-61.774999999999999</v>
      </c>
      <c r="D410">
        <v>1.881</v>
      </c>
      <c r="E410">
        <v>91.346000000000004</v>
      </c>
      <c r="F410">
        <v>100</v>
      </c>
      <c r="G410">
        <v>66.766999999999996</v>
      </c>
      <c r="H410">
        <v>1.3580999999999999</v>
      </c>
    </row>
    <row r="411" spans="1:8">
      <c r="A411">
        <v>1986.9</v>
      </c>
      <c r="B411">
        <v>-61.845999999999997</v>
      </c>
      <c r="C411">
        <v>-61.826000000000001</v>
      </c>
      <c r="D411">
        <v>1.8260000000000001</v>
      </c>
      <c r="E411">
        <v>88.834999999999994</v>
      </c>
      <c r="F411">
        <v>100</v>
      </c>
      <c r="G411">
        <v>66.837000000000003</v>
      </c>
      <c r="H411">
        <v>1.3086</v>
      </c>
    </row>
    <row r="412" spans="1:8">
      <c r="A412">
        <v>1990.002</v>
      </c>
      <c r="B412">
        <v>-61.898000000000003</v>
      </c>
      <c r="C412">
        <v>-61.878</v>
      </c>
      <c r="D412">
        <v>1.673</v>
      </c>
      <c r="E412">
        <v>94.555999999999997</v>
      </c>
      <c r="F412">
        <v>100</v>
      </c>
      <c r="G412">
        <v>66.501999999999995</v>
      </c>
      <c r="H412">
        <v>1.4229000000000001</v>
      </c>
    </row>
    <row r="413" spans="1:8">
      <c r="A413">
        <v>1992.7909999999999</v>
      </c>
      <c r="B413">
        <v>-61.951999999999998</v>
      </c>
      <c r="C413">
        <v>-61.930999999999997</v>
      </c>
      <c r="D413">
        <v>1.905</v>
      </c>
      <c r="E413">
        <v>94.203000000000003</v>
      </c>
      <c r="F413">
        <v>100</v>
      </c>
      <c r="G413">
        <v>66.56</v>
      </c>
      <c r="H413">
        <v>1.4157</v>
      </c>
    </row>
    <row r="414" spans="1:8">
      <c r="A414">
        <v>1996.2629999999999</v>
      </c>
      <c r="B414">
        <v>-62.003999999999998</v>
      </c>
      <c r="C414">
        <v>-61.982999999999997</v>
      </c>
      <c r="D414">
        <v>1.5009999999999999</v>
      </c>
      <c r="E414">
        <v>97.643000000000001</v>
      </c>
      <c r="F414">
        <v>100</v>
      </c>
      <c r="G414">
        <v>66.242999999999995</v>
      </c>
      <c r="H414">
        <v>1.4859</v>
      </c>
    </row>
    <row r="415" spans="1:8">
      <c r="A415">
        <v>1999.72</v>
      </c>
      <c r="B415">
        <v>-62.058999999999997</v>
      </c>
      <c r="C415">
        <v>-62.036000000000001</v>
      </c>
      <c r="D415">
        <v>1.5489999999999999</v>
      </c>
      <c r="E415">
        <v>100.245</v>
      </c>
      <c r="F415">
        <v>100</v>
      </c>
      <c r="G415">
        <v>66.209000000000003</v>
      </c>
      <c r="H415">
        <v>1.5417000000000001</v>
      </c>
    </row>
    <row r="416" spans="1:8">
      <c r="A416">
        <v>2002.88</v>
      </c>
      <c r="B416">
        <v>-62.109000000000002</v>
      </c>
      <c r="C416">
        <v>-62.087000000000003</v>
      </c>
      <c r="D416">
        <v>1.589</v>
      </c>
      <c r="E416">
        <v>102.58799999999999</v>
      </c>
      <c r="F416">
        <v>100</v>
      </c>
      <c r="G416">
        <v>65.804000000000002</v>
      </c>
      <c r="H416">
        <v>1.5920999999999998</v>
      </c>
    </row>
    <row r="417" spans="1:8">
      <c r="A417">
        <v>2006.355</v>
      </c>
      <c r="B417">
        <v>-62.16</v>
      </c>
      <c r="C417">
        <v>-62.137</v>
      </c>
      <c r="D417">
        <v>1.446</v>
      </c>
      <c r="E417">
        <v>105.613</v>
      </c>
      <c r="F417">
        <v>100</v>
      </c>
      <c r="G417">
        <v>65.691000000000003</v>
      </c>
      <c r="H417">
        <v>1.6596000000000002</v>
      </c>
    </row>
    <row r="418" spans="1:8">
      <c r="A418">
        <v>2010.4670000000001</v>
      </c>
      <c r="B418">
        <v>-62.210999999999999</v>
      </c>
      <c r="C418">
        <v>-62.188000000000002</v>
      </c>
      <c r="D418">
        <v>1.234</v>
      </c>
      <c r="E418">
        <v>110.47799999999999</v>
      </c>
      <c r="F418">
        <v>100</v>
      </c>
      <c r="G418">
        <v>65.566000000000003</v>
      </c>
      <c r="H418">
        <v>1.7721</v>
      </c>
    </row>
    <row r="419" spans="1:8">
      <c r="A419">
        <v>2013.9380000000001</v>
      </c>
      <c r="B419">
        <v>-62.265000000000001</v>
      </c>
      <c r="C419">
        <v>-62.241</v>
      </c>
      <c r="D419">
        <v>1.5269999999999999</v>
      </c>
      <c r="E419">
        <v>110.471</v>
      </c>
      <c r="F419">
        <v>100</v>
      </c>
      <c r="G419">
        <v>65.221000000000004</v>
      </c>
      <c r="H419">
        <v>1.7712000000000001</v>
      </c>
    </row>
    <row r="420" spans="1:8">
      <c r="A420">
        <v>2017.4179999999999</v>
      </c>
      <c r="B420">
        <v>-62.316000000000003</v>
      </c>
      <c r="C420">
        <v>-62.290999999999997</v>
      </c>
      <c r="D420">
        <v>1.4419999999999999</v>
      </c>
      <c r="E420">
        <v>108.816</v>
      </c>
      <c r="F420">
        <v>100</v>
      </c>
      <c r="G420">
        <v>65.522000000000006</v>
      </c>
      <c r="H420">
        <v>1.7325000000000002</v>
      </c>
    </row>
    <row r="421" spans="1:8">
      <c r="A421">
        <v>2021.204</v>
      </c>
      <c r="B421">
        <v>-62.366999999999997</v>
      </c>
      <c r="C421">
        <v>-62.341000000000001</v>
      </c>
      <c r="D421">
        <v>1.333</v>
      </c>
      <c r="E421">
        <v>107.675</v>
      </c>
      <c r="F421">
        <v>100</v>
      </c>
      <c r="G421">
        <v>65.272999999999996</v>
      </c>
      <c r="H421">
        <v>1.7063999999999999</v>
      </c>
    </row>
    <row r="422" spans="1:8">
      <c r="A422">
        <v>2025.3050000000001</v>
      </c>
      <c r="B422">
        <v>-62.42</v>
      </c>
      <c r="C422">
        <v>-62.393999999999998</v>
      </c>
      <c r="D422">
        <v>1.282</v>
      </c>
      <c r="E422">
        <v>107.85599999999999</v>
      </c>
      <c r="F422">
        <v>100</v>
      </c>
      <c r="G422">
        <v>65.379000000000005</v>
      </c>
      <c r="H422">
        <v>1.7109000000000001</v>
      </c>
    </row>
    <row r="423" spans="1:8">
      <c r="A423">
        <v>2029.3489999999999</v>
      </c>
      <c r="B423">
        <v>-62.470999999999997</v>
      </c>
      <c r="C423">
        <v>-62.444000000000003</v>
      </c>
      <c r="D423">
        <v>1.25</v>
      </c>
      <c r="E423">
        <v>110.488</v>
      </c>
      <c r="F423">
        <v>100</v>
      </c>
      <c r="G423">
        <v>65.296000000000006</v>
      </c>
      <c r="H423">
        <v>1.7721</v>
      </c>
    </row>
    <row r="424" spans="1:8">
      <c r="A424">
        <v>2033.383</v>
      </c>
      <c r="B424">
        <v>-62.521000000000001</v>
      </c>
      <c r="C424">
        <v>-62.494</v>
      </c>
      <c r="D424">
        <v>1.2350000000000001</v>
      </c>
      <c r="E424">
        <v>112.318</v>
      </c>
      <c r="F424">
        <v>100</v>
      </c>
      <c r="G424">
        <v>65.040999999999997</v>
      </c>
      <c r="H424">
        <v>1.8152999999999999</v>
      </c>
    </row>
    <row r="425" spans="1:8">
      <c r="A425">
        <v>2037.4459999999999</v>
      </c>
      <c r="B425">
        <v>-62.575000000000003</v>
      </c>
      <c r="C425">
        <v>-62.546999999999997</v>
      </c>
      <c r="D425">
        <v>1.3080000000000001</v>
      </c>
      <c r="E425">
        <v>112.846</v>
      </c>
      <c r="F425">
        <v>100</v>
      </c>
      <c r="G425">
        <v>64.881</v>
      </c>
      <c r="H425">
        <v>1.8288</v>
      </c>
    </row>
    <row r="426" spans="1:8">
      <c r="A426">
        <v>2041.8330000000001</v>
      </c>
      <c r="B426">
        <v>-62.628</v>
      </c>
      <c r="C426">
        <v>-62.6</v>
      </c>
      <c r="D426">
        <v>1.1930000000000001</v>
      </c>
      <c r="E426">
        <v>117.146</v>
      </c>
      <c r="F426">
        <v>100</v>
      </c>
      <c r="G426">
        <v>64.504999999999995</v>
      </c>
      <c r="H426">
        <v>1.9350000000000001</v>
      </c>
    </row>
    <row r="427" spans="1:8">
      <c r="A427">
        <v>2045.893</v>
      </c>
      <c r="B427">
        <v>-62.679000000000002</v>
      </c>
      <c r="C427">
        <v>-62.65</v>
      </c>
      <c r="D427">
        <v>1.2390000000000001</v>
      </c>
      <c r="E427">
        <v>119.70399999999999</v>
      </c>
      <c r="F427">
        <v>100</v>
      </c>
      <c r="G427">
        <v>64.340999999999994</v>
      </c>
      <c r="H427">
        <v>2.0007000000000001</v>
      </c>
    </row>
    <row r="428" spans="1:8">
      <c r="A428">
        <v>2049.9690000000001</v>
      </c>
      <c r="B428">
        <v>-62.728999999999999</v>
      </c>
      <c r="C428">
        <v>-62.7</v>
      </c>
      <c r="D428">
        <v>1.2270000000000001</v>
      </c>
      <c r="E428">
        <v>119.851</v>
      </c>
      <c r="F428">
        <v>100</v>
      </c>
      <c r="G428">
        <v>64.474000000000004</v>
      </c>
      <c r="H428">
        <v>2.0042999999999997</v>
      </c>
    </row>
    <row r="429" spans="1:8">
      <c r="A429">
        <v>2919.241</v>
      </c>
      <c r="B429">
        <v>-62.752000000000002</v>
      </c>
      <c r="C429">
        <v>-62.752000000000002</v>
      </c>
      <c r="D429">
        <v>0</v>
      </c>
      <c r="E429">
        <v>128.61199999999999</v>
      </c>
      <c r="F429">
        <v>100</v>
      </c>
      <c r="G429">
        <v>62.289000000000001</v>
      </c>
      <c r="H429">
        <v>2.2437</v>
      </c>
    </row>
    <row r="430" spans="1:8">
      <c r="A430">
        <v>2922.6840000000002</v>
      </c>
      <c r="B430">
        <v>-62.805</v>
      </c>
      <c r="C430">
        <v>-62.805999999999997</v>
      </c>
      <c r="D430">
        <v>1.552</v>
      </c>
      <c r="E430">
        <v>121.65900000000001</v>
      </c>
      <c r="F430">
        <v>100</v>
      </c>
      <c r="G430">
        <v>63.570999999999998</v>
      </c>
      <c r="H430">
        <v>2.052</v>
      </c>
    </row>
    <row r="431" spans="1:8">
      <c r="A431">
        <v>2926.163</v>
      </c>
      <c r="B431">
        <v>-62.856000000000002</v>
      </c>
      <c r="C431">
        <v>-62.856000000000002</v>
      </c>
      <c r="D431">
        <v>1.456</v>
      </c>
      <c r="E431">
        <v>119.03700000000001</v>
      </c>
      <c r="F431">
        <v>100</v>
      </c>
      <c r="G431">
        <v>63.601999999999997</v>
      </c>
      <c r="H431">
        <v>1.9826999999999999</v>
      </c>
    </row>
    <row r="432" spans="1:8">
      <c r="A432">
        <v>2929.2979999999998</v>
      </c>
      <c r="B432">
        <v>-62.905999999999999</v>
      </c>
      <c r="C432">
        <v>-62.906999999999996</v>
      </c>
      <c r="D432">
        <v>1.6120000000000001</v>
      </c>
      <c r="E432">
        <v>122.492</v>
      </c>
      <c r="F432">
        <v>100</v>
      </c>
      <c r="G432">
        <v>63.014000000000003</v>
      </c>
      <c r="H432">
        <v>2.0735999999999999</v>
      </c>
    </row>
    <row r="433" spans="1:8">
      <c r="A433">
        <v>2932.4470000000001</v>
      </c>
      <c r="B433">
        <v>-62.959000000000003</v>
      </c>
      <c r="C433">
        <v>-62.96</v>
      </c>
      <c r="D433">
        <v>1.7050000000000001</v>
      </c>
      <c r="E433">
        <v>127.28400000000001</v>
      </c>
      <c r="F433">
        <v>100</v>
      </c>
      <c r="G433">
        <v>62.737000000000002</v>
      </c>
      <c r="H433">
        <v>2.2059000000000002</v>
      </c>
    </row>
    <row r="434" spans="1:8">
      <c r="A434">
        <v>2936.2330000000002</v>
      </c>
      <c r="B434">
        <v>-63.011000000000003</v>
      </c>
      <c r="C434">
        <v>-63.012</v>
      </c>
      <c r="D434">
        <v>1.369</v>
      </c>
      <c r="E434">
        <v>129.28899999999999</v>
      </c>
      <c r="F434">
        <v>100</v>
      </c>
      <c r="G434">
        <v>62.432000000000002</v>
      </c>
      <c r="H434">
        <v>2.2625999999999999</v>
      </c>
    </row>
    <row r="435" spans="1:8">
      <c r="A435">
        <v>2939.386</v>
      </c>
      <c r="B435">
        <v>-63.063000000000002</v>
      </c>
      <c r="C435">
        <v>-63.064999999999998</v>
      </c>
      <c r="D435">
        <v>1.66</v>
      </c>
      <c r="E435">
        <v>132.631</v>
      </c>
      <c r="F435">
        <v>100</v>
      </c>
      <c r="G435">
        <v>62.34</v>
      </c>
      <c r="H435">
        <v>2.3616000000000001</v>
      </c>
    </row>
    <row r="436" spans="1:8">
      <c r="A436">
        <v>2942.8589999999999</v>
      </c>
      <c r="B436">
        <v>-63.115000000000002</v>
      </c>
      <c r="C436">
        <v>-63.116999999999997</v>
      </c>
      <c r="D436">
        <v>1.496</v>
      </c>
      <c r="E436">
        <v>136.65700000000001</v>
      </c>
      <c r="F436">
        <v>100</v>
      </c>
      <c r="G436">
        <v>61.695999999999998</v>
      </c>
      <c r="H436">
        <v>2.4858000000000002</v>
      </c>
    </row>
    <row r="437" spans="1:8">
      <c r="A437">
        <v>2946.2750000000001</v>
      </c>
      <c r="B437">
        <v>-63.167000000000002</v>
      </c>
      <c r="C437">
        <v>-63.17</v>
      </c>
      <c r="D437">
        <v>1.5489999999999999</v>
      </c>
      <c r="E437">
        <v>136.904</v>
      </c>
      <c r="F437">
        <v>100</v>
      </c>
      <c r="G437">
        <v>61.991</v>
      </c>
      <c r="H437">
        <v>2.4929999999999999</v>
      </c>
    </row>
    <row r="438" spans="1:8">
      <c r="A438">
        <v>2949.6930000000002</v>
      </c>
      <c r="B438">
        <v>-63.222000000000001</v>
      </c>
      <c r="C438">
        <v>-63.223999999999997</v>
      </c>
      <c r="D438">
        <v>1.597</v>
      </c>
      <c r="E438">
        <v>138.548</v>
      </c>
      <c r="F438">
        <v>100</v>
      </c>
      <c r="G438">
        <v>61.595999999999997</v>
      </c>
      <c r="H438">
        <v>2.5461</v>
      </c>
    </row>
    <row r="439" spans="1:8">
      <c r="A439">
        <v>2953.1080000000002</v>
      </c>
      <c r="B439">
        <v>-63.276000000000003</v>
      </c>
      <c r="C439">
        <v>-63.279000000000003</v>
      </c>
      <c r="D439">
        <v>1.5980000000000001</v>
      </c>
      <c r="E439">
        <v>140.46700000000001</v>
      </c>
      <c r="F439">
        <v>100</v>
      </c>
      <c r="G439">
        <v>61.615000000000002</v>
      </c>
      <c r="H439">
        <v>2.6091000000000002</v>
      </c>
    </row>
    <row r="440" spans="1:8">
      <c r="A440">
        <v>2956.2049999999999</v>
      </c>
      <c r="B440">
        <v>-63.326999999999998</v>
      </c>
      <c r="C440">
        <v>-63.329000000000001</v>
      </c>
      <c r="D440">
        <v>1.637</v>
      </c>
      <c r="E440">
        <v>142.41999999999999</v>
      </c>
      <c r="F440">
        <v>100</v>
      </c>
      <c r="G440">
        <v>60.993000000000002</v>
      </c>
      <c r="H440">
        <v>2.6739000000000002</v>
      </c>
    </row>
    <row r="441" spans="1:8">
      <c r="A441">
        <v>2959.6280000000002</v>
      </c>
      <c r="B441">
        <v>-63.378999999999998</v>
      </c>
      <c r="C441">
        <v>-63.381999999999998</v>
      </c>
      <c r="D441">
        <v>1.5329999999999999</v>
      </c>
      <c r="E441">
        <v>147.08000000000001</v>
      </c>
      <c r="F441">
        <v>100</v>
      </c>
      <c r="G441">
        <v>61.152999999999999</v>
      </c>
      <c r="H441">
        <v>2.8376999999999999</v>
      </c>
    </row>
    <row r="442" spans="1:8">
      <c r="A442">
        <v>2963.3420000000001</v>
      </c>
      <c r="B442">
        <v>-63.432000000000002</v>
      </c>
      <c r="C442">
        <v>-63.436</v>
      </c>
      <c r="D442">
        <v>1.4470000000000001</v>
      </c>
      <c r="E442">
        <v>148.643</v>
      </c>
      <c r="F442">
        <v>100</v>
      </c>
      <c r="G442">
        <v>60.720999999999997</v>
      </c>
      <c r="H442">
        <v>2.8944000000000001</v>
      </c>
    </row>
    <row r="443" spans="1:8">
      <c r="A443">
        <v>2966.4409999999998</v>
      </c>
      <c r="B443">
        <v>-63.482999999999997</v>
      </c>
      <c r="C443">
        <v>-63.487000000000002</v>
      </c>
      <c r="D443">
        <v>1.647</v>
      </c>
      <c r="E443">
        <v>147.596</v>
      </c>
      <c r="F443">
        <v>100</v>
      </c>
      <c r="G443">
        <v>60.667000000000002</v>
      </c>
      <c r="H443">
        <v>2.8565999999999998</v>
      </c>
    </row>
    <row r="444" spans="1:8">
      <c r="A444">
        <v>2970.1559999999999</v>
      </c>
      <c r="B444">
        <v>-63.536000000000001</v>
      </c>
      <c r="C444">
        <v>-63.54</v>
      </c>
      <c r="D444">
        <v>1.4239999999999999</v>
      </c>
      <c r="E444">
        <v>145.99100000000001</v>
      </c>
      <c r="F444">
        <v>100</v>
      </c>
      <c r="G444">
        <v>61.177999999999997</v>
      </c>
      <c r="H444">
        <v>2.7989999999999999</v>
      </c>
    </row>
    <row r="445" spans="1:8">
      <c r="A445">
        <v>2973.567</v>
      </c>
      <c r="B445">
        <v>-63.587000000000003</v>
      </c>
      <c r="C445">
        <v>-63.591000000000001</v>
      </c>
      <c r="D445">
        <v>1.514</v>
      </c>
      <c r="E445">
        <v>144.79900000000001</v>
      </c>
      <c r="F445">
        <v>100</v>
      </c>
      <c r="G445">
        <v>61.021000000000001</v>
      </c>
      <c r="H445">
        <v>2.7567000000000004</v>
      </c>
    </row>
    <row r="446" spans="1:8">
      <c r="A446">
        <v>2976.9839999999999</v>
      </c>
      <c r="B446">
        <v>-63.637</v>
      </c>
      <c r="C446">
        <v>-63.642000000000003</v>
      </c>
      <c r="D446">
        <v>1.4750000000000001</v>
      </c>
      <c r="E446">
        <v>139.24199999999999</v>
      </c>
      <c r="F446">
        <v>100</v>
      </c>
      <c r="G446">
        <v>61.551000000000002</v>
      </c>
      <c r="H446">
        <v>2.5686</v>
      </c>
    </row>
    <row r="447" spans="1:8">
      <c r="A447">
        <v>2980.701</v>
      </c>
      <c r="B447">
        <v>-63.689</v>
      </c>
      <c r="C447">
        <v>-63.692999999999998</v>
      </c>
      <c r="D447">
        <v>1.387</v>
      </c>
      <c r="E447">
        <v>133.893</v>
      </c>
      <c r="F447">
        <v>100</v>
      </c>
      <c r="G447">
        <v>61.904000000000003</v>
      </c>
      <c r="H447">
        <v>2.3994</v>
      </c>
    </row>
    <row r="448" spans="1:8">
      <c r="A448">
        <v>2984.1089999999999</v>
      </c>
      <c r="B448">
        <v>-63.738999999999997</v>
      </c>
      <c r="C448">
        <v>-63.744</v>
      </c>
      <c r="D448">
        <v>1.4870000000000001</v>
      </c>
      <c r="E448">
        <v>134.19999999999999</v>
      </c>
      <c r="F448">
        <v>100</v>
      </c>
      <c r="G448">
        <v>61.816000000000003</v>
      </c>
      <c r="H448">
        <v>2.4093</v>
      </c>
    </row>
    <row r="449" spans="1:8">
      <c r="A449">
        <v>2987.5509999999999</v>
      </c>
      <c r="B449">
        <v>-63.789000000000001</v>
      </c>
      <c r="C449">
        <v>-63.793999999999997</v>
      </c>
      <c r="D449">
        <v>1.4650000000000001</v>
      </c>
      <c r="E449">
        <v>137.18600000000001</v>
      </c>
      <c r="F449">
        <v>100</v>
      </c>
      <c r="G449">
        <v>61.76</v>
      </c>
      <c r="H449">
        <v>2.5019999999999998</v>
      </c>
    </row>
    <row r="450" spans="1:8">
      <c r="A450">
        <v>2991.3020000000001</v>
      </c>
      <c r="B450">
        <v>-63.843000000000004</v>
      </c>
      <c r="C450">
        <v>-63.847999999999999</v>
      </c>
      <c r="D450">
        <v>1.4359999999999999</v>
      </c>
      <c r="E450">
        <v>139.23599999999999</v>
      </c>
      <c r="F450">
        <v>100</v>
      </c>
      <c r="G450">
        <v>61.938000000000002</v>
      </c>
      <c r="H450">
        <v>2.5686</v>
      </c>
    </row>
    <row r="451" spans="1:8">
      <c r="A451">
        <v>2995.3710000000001</v>
      </c>
      <c r="B451">
        <v>-63.893999999999998</v>
      </c>
      <c r="C451">
        <v>-63.899000000000001</v>
      </c>
      <c r="D451">
        <v>1.2549999999999999</v>
      </c>
      <c r="E451">
        <v>141.804</v>
      </c>
      <c r="F451">
        <v>100</v>
      </c>
      <c r="G451">
        <v>61.037999999999997</v>
      </c>
      <c r="H451">
        <v>2.6532</v>
      </c>
    </row>
    <row r="452" spans="1:8">
      <c r="A452">
        <v>2999.7130000000002</v>
      </c>
      <c r="B452">
        <v>-63.945999999999998</v>
      </c>
      <c r="C452">
        <v>-63.951999999999998</v>
      </c>
      <c r="D452">
        <v>1.2070000000000001</v>
      </c>
      <c r="E452">
        <v>147.81399999999999</v>
      </c>
      <c r="F452">
        <v>100</v>
      </c>
      <c r="G452">
        <v>61.082999999999998</v>
      </c>
      <c r="H452">
        <v>2.8647</v>
      </c>
    </row>
    <row r="453" spans="1:8">
      <c r="A453">
        <v>3004.3690000000001</v>
      </c>
      <c r="B453">
        <v>-64</v>
      </c>
      <c r="C453">
        <v>-64.006</v>
      </c>
      <c r="D453">
        <v>1.1659999999999999</v>
      </c>
      <c r="E453">
        <v>150.684</v>
      </c>
      <c r="F453">
        <v>100</v>
      </c>
      <c r="G453">
        <v>60.82</v>
      </c>
      <c r="H453">
        <v>2.9709000000000003</v>
      </c>
    </row>
    <row r="454" spans="1:8">
      <c r="A454">
        <v>3008.4380000000001</v>
      </c>
      <c r="B454">
        <v>-64.052999999999997</v>
      </c>
      <c r="C454">
        <v>-64.058999999999997</v>
      </c>
      <c r="D454">
        <v>1.31</v>
      </c>
      <c r="E454">
        <v>152.79499999999999</v>
      </c>
      <c r="F454">
        <v>100</v>
      </c>
      <c r="G454">
        <v>60.460999999999999</v>
      </c>
      <c r="H454">
        <v>3.0528</v>
      </c>
    </row>
    <row r="455" spans="1:8">
      <c r="A455">
        <v>3012.2220000000002</v>
      </c>
      <c r="B455">
        <v>-64.103999999999999</v>
      </c>
      <c r="C455">
        <v>-64.111000000000004</v>
      </c>
      <c r="D455">
        <v>1.3640000000000001</v>
      </c>
      <c r="E455">
        <v>152.393</v>
      </c>
      <c r="F455">
        <v>100</v>
      </c>
      <c r="G455">
        <v>60.642000000000003</v>
      </c>
      <c r="H455">
        <v>3.0366</v>
      </c>
    </row>
    <row r="456" spans="1:8">
      <c r="A456">
        <v>3016.0059999999999</v>
      </c>
      <c r="B456">
        <v>-64.158000000000001</v>
      </c>
      <c r="C456">
        <v>-64.165000000000006</v>
      </c>
      <c r="D456">
        <v>1.423</v>
      </c>
      <c r="E456">
        <v>151.279</v>
      </c>
      <c r="F456">
        <v>100</v>
      </c>
      <c r="G456">
        <v>60.863</v>
      </c>
      <c r="H456">
        <v>2.9943</v>
      </c>
    </row>
    <row r="457" spans="1:8">
      <c r="A457">
        <v>3019.451</v>
      </c>
      <c r="B457">
        <v>-64.209000000000003</v>
      </c>
      <c r="C457">
        <v>-64.215999999999994</v>
      </c>
      <c r="D457">
        <v>1.5009999999999999</v>
      </c>
      <c r="E457">
        <v>146.39099999999999</v>
      </c>
      <c r="F457">
        <v>100</v>
      </c>
      <c r="G457">
        <v>61.067999999999998</v>
      </c>
      <c r="H457">
        <v>2.8125</v>
      </c>
    </row>
    <row r="458" spans="1:8">
      <c r="A458">
        <v>3022.8609999999999</v>
      </c>
      <c r="B458">
        <v>-64.263000000000005</v>
      </c>
      <c r="C458">
        <v>-64.27</v>
      </c>
      <c r="D458">
        <v>1.571</v>
      </c>
      <c r="E458">
        <v>133.941</v>
      </c>
      <c r="F458">
        <v>100</v>
      </c>
      <c r="G458">
        <v>62.198999999999998</v>
      </c>
      <c r="H458">
        <v>2.4012000000000002</v>
      </c>
    </row>
    <row r="459" spans="1:8">
      <c r="A459">
        <v>3025.989</v>
      </c>
      <c r="B459">
        <v>-64.313999999999993</v>
      </c>
      <c r="C459">
        <v>-64.320999999999998</v>
      </c>
      <c r="D459">
        <v>1.649</v>
      </c>
      <c r="E459">
        <v>131.626</v>
      </c>
      <c r="F459">
        <v>100</v>
      </c>
      <c r="G459">
        <v>62.381</v>
      </c>
      <c r="H459">
        <v>2.3319000000000001</v>
      </c>
    </row>
    <row r="460" spans="1:8">
      <c r="A460">
        <v>3029.1410000000001</v>
      </c>
      <c r="B460">
        <v>-64.364999999999995</v>
      </c>
      <c r="C460">
        <v>-64.373000000000005</v>
      </c>
      <c r="D460">
        <v>1.625</v>
      </c>
      <c r="E460">
        <v>126.322</v>
      </c>
      <c r="F460">
        <v>100</v>
      </c>
      <c r="G460">
        <v>62.500999999999998</v>
      </c>
      <c r="H460">
        <v>2.1789000000000001</v>
      </c>
    </row>
    <row r="461" spans="1:8">
      <c r="A461">
        <v>3032.6089999999999</v>
      </c>
      <c r="B461">
        <v>-64.417000000000002</v>
      </c>
      <c r="C461">
        <v>-64.424999999999997</v>
      </c>
      <c r="D461">
        <v>1.5</v>
      </c>
      <c r="E461">
        <v>121.92400000000001</v>
      </c>
      <c r="F461">
        <v>100</v>
      </c>
      <c r="G461">
        <v>63.948999999999998</v>
      </c>
      <c r="H461">
        <v>2.0583</v>
      </c>
    </row>
    <row r="462" spans="1:8">
      <c r="A462">
        <v>3036.7109999999998</v>
      </c>
      <c r="B462">
        <v>-64.47</v>
      </c>
      <c r="C462">
        <v>-64.478999999999999</v>
      </c>
      <c r="D462">
        <v>1.3129999999999999</v>
      </c>
      <c r="E462">
        <v>121.292</v>
      </c>
      <c r="F462">
        <v>100</v>
      </c>
      <c r="G462">
        <v>62.914999999999999</v>
      </c>
      <c r="H462">
        <v>2.0421</v>
      </c>
    </row>
    <row r="463" spans="1:8">
      <c r="A463">
        <v>3041.0610000000001</v>
      </c>
      <c r="B463">
        <v>-64.521000000000001</v>
      </c>
      <c r="C463">
        <v>-64.53</v>
      </c>
      <c r="D463">
        <v>1.1779999999999999</v>
      </c>
      <c r="E463">
        <v>116.90600000000001</v>
      </c>
      <c r="F463">
        <v>100</v>
      </c>
      <c r="G463">
        <v>63.781999999999996</v>
      </c>
      <c r="H463">
        <v>1.9286999999999999</v>
      </c>
    </row>
    <row r="464" spans="1:8">
      <c r="A464">
        <v>3044.4769999999999</v>
      </c>
      <c r="B464">
        <v>-64.572999999999993</v>
      </c>
      <c r="C464">
        <v>-64.581999999999994</v>
      </c>
      <c r="D464">
        <v>1.528</v>
      </c>
      <c r="E464">
        <v>116.825</v>
      </c>
      <c r="F464">
        <v>100</v>
      </c>
      <c r="G464">
        <v>63.72</v>
      </c>
      <c r="H464">
        <v>1.9269000000000001</v>
      </c>
    </row>
    <row r="465" spans="1:8">
      <c r="A465">
        <v>3048.2</v>
      </c>
      <c r="B465">
        <v>-64.626000000000005</v>
      </c>
      <c r="C465">
        <v>-64.635000000000005</v>
      </c>
      <c r="D465">
        <v>1.413</v>
      </c>
      <c r="E465">
        <v>113.715</v>
      </c>
      <c r="F465">
        <v>100</v>
      </c>
      <c r="G465">
        <v>64.334000000000003</v>
      </c>
      <c r="H465">
        <v>1.8495000000000001</v>
      </c>
    </row>
    <row r="466" spans="1:8">
      <c r="A466">
        <v>3052.2280000000001</v>
      </c>
      <c r="B466">
        <v>-64.677000000000007</v>
      </c>
      <c r="C466">
        <v>-64.686000000000007</v>
      </c>
      <c r="D466">
        <v>1.27</v>
      </c>
      <c r="E466">
        <v>115.04300000000001</v>
      </c>
      <c r="F466">
        <v>100</v>
      </c>
      <c r="G466">
        <v>64.027000000000001</v>
      </c>
      <c r="H466">
        <v>1.8819000000000001</v>
      </c>
    </row>
    <row r="467" spans="1:8">
      <c r="A467">
        <v>3056.0230000000001</v>
      </c>
      <c r="B467">
        <v>-64.730999999999995</v>
      </c>
      <c r="C467">
        <v>-64.739999999999995</v>
      </c>
      <c r="D467">
        <v>1.431</v>
      </c>
      <c r="E467">
        <v>114.056</v>
      </c>
      <c r="F467">
        <v>100</v>
      </c>
      <c r="G467">
        <v>63.826999999999998</v>
      </c>
      <c r="H467">
        <v>1.8576000000000001</v>
      </c>
    </row>
    <row r="468" spans="1:8">
      <c r="A468">
        <v>3059.759</v>
      </c>
      <c r="B468">
        <v>-64.784000000000006</v>
      </c>
      <c r="C468">
        <v>-64.793999999999997</v>
      </c>
      <c r="D468">
        <v>1.44</v>
      </c>
      <c r="E468">
        <v>117.14400000000001</v>
      </c>
      <c r="F468">
        <v>100</v>
      </c>
      <c r="G468">
        <v>63.313000000000002</v>
      </c>
      <c r="H468">
        <v>1.9350000000000001</v>
      </c>
    </row>
    <row r="469" spans="1:8">
      <c r="A469">
        <v>3063.5210000000002</v>
      </c>
      <c r="B469">
        <v>-64.834000000000003</v>
      </c>
      <c r="C469">
        <v>-64.843999999999994</v>
      </c>
      <c r="D469">
        <v>1.335</v>
      </c>
      <c r="E469">
        <v>115.419</v>
      </c>
      <c r="F469">
        <v>100</v>
      </c>
      <c r="G469">
        <v>64.188999999999993</v>
      </c>
      <c r="H469">
        <v>1.8917999999999999</v>
      </c>
    </row>
    <row r="470" spans="1:8">
      <c r="A470">
        <v>3067.86</v>
      </c>
      <c r="B470">
        <v>-64.887</v>
      </c>
      <c r="C470">
        <v>-64.897000000000006</v>
      </c>
      <c r="D470">
        <v>1.2190000000000001</v>
      </c>
      <c r="E470">
        <v>121.643</v>
      </c>
      <c r="F470">
        <v>100</v>
      </c>
      <c r="G470">
        <v>62.597000000000001</v>
      </c>
      <c r="H470">
        <v>2.0510999999999999</v>
      </c>
    </row>
    <row r="471" spans="1:8">
      <c r="A471">
        <v>3071.9589999999998</v>
      </c>
      <c r="B471">
        <v>-64.938000000000002</v>
      </c>
      <c r="C471">
        <v>-64.947999999999993</v>
      </c>
      <c r="D471">
        <v>1.254</v>
      </c>
      <c r="E471">
        <v>125.545</v>
      </c>
      <c r="F471">
        <v>100</v>
      </c>
      <c r="G471">
        <v>62.509</v>
      </c>
      <c r="H471">
        <v>2.1572999999999998</v>
      </c>
    </row>
    <row r="472" spans="1:8">
      <c r="A472">
        <v>3076.0610000000001</v>
      </c>
      <c r="B472">
        <v>-64.989000000000004</v>
      </c>
      <c r="C472">
        <v>-65</v>
      </c>
      <c r="D472">
        <v>1.2589999999999999</v>
      </c>
      <c r="E472">
        <v>131.059</v>
      </c>
      <c r="F472">
        <v>100</v>
      </c>
      <c r="G472">
        <v>62.286999999999999</v>
      </c>
      <c r="H472">
        <v>2.3148</v>
      </c>
    </row>
    <row r="473" spans="1:8">
      <c r="A473">
        <v>10983.971</v>
      </c>
      <c r="B473">
        <v>-65.051000000000002</v>
      </c>
      <c r="C473">
        <v>-65.051000000000002</v>
      </c>
      <c r="D473">
        <v>0</v>
      </c>
      <c r="E473">
        <v>139.863</v>
      </c>
      <c r="F473">
        <v>100</v>
      </c>
      <c r="G473">
        <v>58.533000000000001</v>
      </c>
      <c r="H473">
        <v>2.5892999999999997</v>
      </c>
    </row>
    <row r="474" spans="1:8">
      <c r="A474">
        <v>10988.313</v>
      </c>
      <c r="B474">
        <v>-65.103999999999999</v>
      </c>
      <c r="C474">
        <v>-65.103999999999999</v>
      </c>
      <c r="D474">
        <v>1.2130000000000001</v>
      </c>
      <c r="E474">
        <v>141.28899999999999</v>
      </c>
      <c r="F474">
        <v>100</v>
      </c>
      <c r="G474">
        <v>58.531999999999996</v>
      </c>
      <c r="H474">
        <v>2.6360999999999999</v>
      </c>
    </row>
    <row r="475" spans="1:8">
      <c r="A475">
        <v>10992.036</v>
      </c>
      <c r="B475">
        <v>-65.156999999999996</v>
      </c>
      <c r="C475">
        <v>-65.156999999999996</v>
      </c>
      <c r="D475">
        <v>1.4430000000000001</v>
      </c>
      <c r="E475">
        <v>139.441</v>
      </c>
      <c r="F475">
        <v>100</v>
      </c>
      <c r="G475">
        <v>58.875</v>
      </c>
      <c r="H475">
        <v>2.5749000000000004</v>
      </c>
    </row>
    <row r="476" spans="1:8">
      <c r="A476">
        <v>10995.754999999999</v>
      </c>
      <c r="B476">
        <v>-65.212000000000003</v>
      </c>
      <c r="C476">
        <v>-65.212000000000003</v>
      </c>
      <c r="D476">
        <v>1.462</v>
      </c>
      <c r="E476">
        <v>138.624</v>
      </c>
      <c r="F476">
        <v>100</v>
      </c>
      <c r="G476">
        <v>58.744</v>
      </c>
      <c r="H476">
        <v>2.5488</v>
      </c>
    </row>
    <row r="477" spans="1:8">
      <c r="A477">
        <v>10999.198</v>
      </c>
      <c r="B477">
        <v>-65.263000000000005</v>
      </c>
      <c r="C477">
        <v>-65.263000000000005</v>
      </c>
      <c r="D477">
        <v>1.4970000000000001</v>
      </c>
      <c r="E477">
        <v>135.28200000000001</v>
      </c>
      <c r="F477">
        <v>100</v>
      </c>
      <c r="G477">
        <v>59.396000000000001</v>
      </c>
      <c r="H477">
        <v>2.4426000000000001</v>
      </c>
    </row>
    <row r="478" spans="1:8">
      <c r="A478">
        <v>11002.976000000001</v>
      </c>
      <c r="B478">
        <v>-65.316999999999993</v>
      </c>
      <c r="C478">
        <v>-65.316999999999993</v>
      </c>
      <c r="D478">
        <v>1.4119999999999999</v>
      </c>
      <c r="E478">
        <v>134.065</v>
      </c>
      <c r="F478">
        <v>100</v>
      </c>
      <c r="G478">
        <v>59.628</v>
      </c>
      <c r="H478">
        <v>2.4048000000000003</v>
      </c>
    </row>
    <row r="479" spans="1:8">
      <c r="A479">
        <v>11006.754000000001</v>
      </c>
      <c r="B479">
        <v>-65.367000000000004</v>
      </c>
      <c r="C479">
        <v>-65.367000000000004</v>
      </c>
      <c r="D479">
        <v>1.325</v>
      </c>
      <c r="E479">
        <v>139.35300000000001</v>
      </c>
      <c r="F479">
        <v>100</v>
      </c>
      <c r="G479">
        <v>58.731999999999999</v>
      </c>
      <c r="H479">
        <v>2.5722</v>
      </c>
    </row>
    <row r="480" spans="1:8">
      <c r="A480">
        <v>11010.226000000001</v>
      </c>
      <c r="B480">
        <v>-65.417000000000002</v>
      </c>
      <c r="C480">
        <v>-65.417000000000002</v>
      </c>
      <c r="D480">
        <v>1.4610000000000001</v>
      </c>
      <c r="E480">
        <v>139.553</v>
      </c>
      <c r="F480">
        <v>100</v>
      </c>
      <c r="G480">
        <v>58.884999999999998</v>
      </c>
      <c r="H480">
        <v>2.5785000000000005</v>
      </c>
    </row>
    <row r="481" spans="1:8">
      <c r="A481">
        <v>11013.695</v>
      </c>
      <c r="B481">
        <v>-65.468999999999994</v>
      </c>
      <c r="C481">
        <v>-65.468999999999994</v>
      </c>
      <c r="D481">
        <v>1.482</v>
      </c>
      <c r="E481">
        <v>136.36099999999999</v>
      </c>
      <c r="F481">
        <v>100</v>
      </c>
      <c r="G481">
        <v>59.106999999999999</v>
      </c>
      <c r="H481">
        <v>2.4758999999999998</v>
      </c>
    </row>
    <row r="482" spans="1:8">
      <c r="A482">
        <v>11017.16</v>
      </c>
      <c r="B482">
        <v>-65.52</v>
      </c>
      <c r="C482">
        <v>-65.52</v>
      </c>
      <c r="D482">
        <v>1.4810000000000001</v>
      </c>
      <c r="E482">
        <v>137.21899999999999</v>
      </c>
      <c r="F482">
        <v>100</v>
      </c>
      <c r="G482">
        <v>58.84</v>
      </c>
      <c r="H482">
        <v>2.5038</v>
      </c>
    </row>
    <row r="483" spans="1:8">
      <c r="A483">
        <v>11020.605</v>
      </c>
      <c r="B483">
        <v>-65.570999999999998</v>
      </c>
      <c r="C483">
        <v>-65.570999999999998</v>
      </c>
      <c r="D483">
        <v>1.466</v>
      </c>
      <c r="E483">
        <v>142.208</v>
      </c>
      <c r="F483">
        <v>100</v>
      </c>
      <c r="G483">
        <v>58.57</v>
      </c>
      <c r="H483">
        <v>2.6667000000000001</v>
      </c>
    </row>
    <row r="484" spans="1:8">
      <c r="A484">
        <v>11024.636</v>
      </c>
      <c r="B484">
        <v>-65.623999999999995</v>
      </c>
      <c r="C484">
        <v>-65.623999999999995</v>
      </c>
      <c r="D484">
        <v>1.3140000000000001</v>
      </c>
      <c r="E484">
        <v>143.33600000000001</v>
      </c>
      <c r="F484">
        <v>100</v>
      </c>
      <c r="G484">
        <v>58.308</v>
      </c>
      <c r="H484">
        <v>2.7054</v>
      </c>
    </row>
    <row r="485" spans="1:8">
      <c r="A485">
        <v>11028.982</v>
      </c>
      <c r="B485">
        <v>-65.674000000000007</v>
      </c>
      <c r="C485">
        <v>-65.674000000000007</v>
      </c>
      <c r="D485">
        <v>1.17</v>
      </c>
      <c r="E485">
        <v>141.93100000000001</v>
      </c>
      <c r="F485">
        <v>100</v>
      </c>
      <c r="G485">
        <v>58.429000000000002</v>
      </c>
      <c r="H485">
        <v>2.6576999999999997</v>
      </c>
    </row>
    <row r="486" spans="1:8">
      <c r="A486">
        <v>11033.956</v>
      </c>
      <c r="B486">
        <v>-65.727000000000004</v>
      </c>
      <c r="C486">
        <v>-65.727000000000004</v>
      </c>
      <c r="D486">
        <v>1.056</v>
      </c>
      <c r="E486">
        <v>140.09100000000001</v>
      </c>
      <c r="F486">
        <v>100</v>
      </c>
      <c r="G486">
        <v>58.845999999999997</v>
      </c>
      <c r="H486">
        <v>2.5964999999999998</v>
      </c>
    </row>
    <row r="487" spans="1:8">
      <c r="A487">
        <v>11040.49</v>
      </c>
      <c r="B487">
        <v>-65.777000000000001</v>
      </c>
      <c r="C487">
        <v>-65.777000000000001</v>
      </c>
      <c r="D487">
        <v>0.77200000000000002</v>
      </c>
      <c r="E487">
        <v>136.202</v>
      </c>
      <c r="F487">
        <v>100</v>
      </c>
      <c r="G487">
        <v>59.171999999999997</v>
      </c>
      <c r="H487">
        <v>2.4714</v>
      </c>
    </row>
    <row r="488" spans="1:8">
      <c r="A488">
        <v>11047.624</v>
      </c>
      <c r="B488">
        <v>-65.83</v>
      </c>
      <c r="C488">
        <v>-65.83</v>
      </c>
      <c r="D488">
        <v>0.73499999999999999</v>
      </c>
      <c r="E488">
        <v>132.072</v>
      </c>
      <c r="F488">
        <v>100</v>
      </c>
      <c r="G488">
        <v>59.494999999999997</v>
      </c>
      <c r="H488">
        <v>2.3445</v>
      </c>
    </row>
    <row r="489" spans="1:8">
      <c r="A489">
        <v>11052.584999999999</v>
      </c>
      <c r="B489">
        <v>-65.88</v>
      </c>
      <c r="C489">
        <v>-65.88</v>
      </c>
      <c r="D489">
        <v>1.012</v>
      </c>
      <c r="E489">
        <v>127.08</v>
      </c>
      <c r="F489">
        <v>100</v>
      </c>
      <c r="G489">
        <v>59.856000000000002</v>
      </c>
      <c r="H489">
        <v>2.1996000000000002</v>
      </c>
    </row>
    <row r="490" spans="1:8">
      <c r="A490">
        <v>11057.326999999999</v>
      </c>
      <c r="B490">
        <v>-65.932000000000002</v>
      </c>
      <c r="C490">
        <v>-65.932000000000002</v>
      </c>
      <c r="D490">
        <v>1.097</v>
      </c>
      <c r="E490">
        <v>125.443</v>
      </c>
      <c r="F490">
        <v>100</v>
      </c>
      <c r="G490">
        <v>60.487000000000002</v>
      </c>
      <c r="H490">
        <v>2.1536999999999997</v>
      </c>
    </row>
    <row r="491" spans="1:8">
      <c r="A491">
        <v>11061.427</v>
      </c>
      <c r="B491">
        <v>-65.983000000000004</v>
      </c>
      <c r="C491">
        <v>-65.983000000000004</v>
      </c>
      <c r="D491">
        <v>1.2410000000000001</v>
      </c>
      <c r="E491">
        <v>123.821</v>
      </c>
      <c r="F491">
        <v>100</v>
      </c>
      <c r="G491">
        <v>60.305</v>
      </c>
      <c r="H491">
        <v>2.1095999999999999</v>
      </c>
    </row>
    <row r="492" spans="1:8">
      <c r="A492">
        <v>11065.214</v>
      </c>
      <c r="B492">
        <v>-66.034000000000006</v>
      </c>
      <c r="C492">
        <v>-66.034000000000006</v>
      </c>
      <c r="D492">
        <v>1.341</v>
      </c>
      <c r="E492">
        <v>123.80500000000001</v>
      </c>
      <c r="F492">
        <v>100</v>
      </c>
      <c r="G492">
        <v>60.720999999999997</v>
      </c>
      <c r="H492">
        <v>2.1095999999999999</v>
      </c>
    </row>
    <row r="493" spans="1:8">
      <c r="A493">
        <v>11068.993</v>
      </c>
      <c r="B493">
        <v>-66.085999999999999</v>
      </c>
      <c r="C493">
        <v>-66.085999999999999</v>
      </c>
      <c r="D493">
        <v>1.391</v>
      </c>
      <c r="E493">
        <v>126.337</v>
      </c>
      <c r="F493">
        <v>100</v>
      </c>
      <c r="G493">
        <v>59.859000000000002</v>
      </c>
      <c r="H493">
        <v>2.1789000000000001</v>
      </c>
    </row>
    <row r="494" spans="1:8">
      <c r="A494">
        <v>11073.407999999999</v>
      </c>
      <c r="B494">
        <v>-66.138000000000005</v>
      </c>
      <c r="C494">
        <v>-66.138000000000005</v>
      </c>
      <c r="D494">
        <v>1.179</v>
      </c>
      <c r="E494">
        <v>121.63</v>
      </c>
      <c r="F494">
        <v>100</v>
      </c>
      <c r="G494">
        <v>60.545000000000002</v>
      </c>
      <c r="H494">
        <v>2.0510999999999999</v>
      </c>
    </row>
    <row r="495" spans="1:8">
      <c r="A495">
        <v>11078.138999999999</v>
      </c>
      <c r="B495">
        <v>-66.188999999999993</v>
      </c>
      <c r="C495">
        <v>-66.188999999999993</v>
      </c>
      <c r="D495">
        <v>1.071</v>
      </c>
      <c r="E495">
        <v>121.32</v>
      </c>
      <c r="F495">
        <v>100</v>
      </c>
      <c r="G495">
        <v>61.087000000000003</v>
      </c>
      <c r="H495">
        <v>2.0430000000000001</v>
      </c>
    </row>
    <row r="496" spans="1:8">
      <c r="A496">
        <v>11082.842000000001</v>
      </c>
      <c r="B496">
        <v>-66.239999999999995</v>
      </c>
      <c r="C496">
        <v>-66.239999999999995</v>
      </c>
      <c r="D496">
        <v>1.0840000000000001</v>
      </c>
      <c r="E496">
        <v>119.10899999999999</v>
      </c>
      <c r="F496">
        <v>100</v>
      </c>
      <c r="G496">
        <v>61.017000000000003</v>
      </c>
      <c r="H496">
        <v>1.9845000000000002</v>
      </c>
    </row>
    <row r="497" spans="1:8">
      <c r="A497">
        <v>13032.102999999999</v>
      </c>
      <c r="B497">
        <v>-66.290999999999997</v>
      </c>
      <c r="C497">
        <v>-66.287999999999997</v>
      </c>
      <c r="D497">
        <v>0</v>
      </c>
      <c r="E497">
        <v>118.726</v>
      </c>
      <c r="F497">
        <v>100</v>
      </c>
      <c r="G497">
        <v>60.399000000000001</v>
      </c>
      <c r="H497">
        <v>1.9745999999999999</v>
      </c>
    </row>
    <row r="498" spans="1:8">
      <c r="A498">
        <v>13033.966</v>
      </c>
      <c r="B498">
        <v>-66.346999999999994</v>
      </c>
      <c r="C498">
        <v>-66.340999999999994</v>
      </c>
      <c r="D498">
        <v>2.8439999999999999</v>
      </c>
      <c r="E498">
        <v>114.312</v>
      </c>
      <c r="F498">
        <v>100</v>
      </c>
      <c r="G498">
        <v>60.828000000000003</v>
      </c>
      <c r="H498">
        <v>1.8639000000000001</v>
      </c>
    </row>
    <row r="499" spans="1:8">
      <c r="A499">
        <v>13036.142</v>
      </c>
      <c r="B499">
        <v>-66.403999999999996</v>
      </c>
      <c r="C499">
        <v>-66.394000000000005</v>
      </c>
      <c r="D499">
        <v>2.4329999999999998</v>
      </c>
      <c r="E499">
        <v>114.761</v>
      </c>
      <c r="F499">
        <v>100</v>
      </c>
      <c r="G499">
        <v>61.131999999999998</v>
      </c>
      <c r="H499">
        <v>1.8747000000000003</v>
      </c>
    </row>
    <row r="500" spans="1:8">
      <c r="A500">
        <v>13038.004999999999</v>
      </c>
      <c r="B500">
        <v>-66.460999999999999</v>
      </c>
      <c r="C500">
        <v>-66.447999999999993</v>
      </c>
      <c r="D500">
        <v>2.895</v>
      </c>
      <c r="E500">
        <v>110.449</v>
      </c>
      <c r="F500">
        <v>100</v>
      </c>
      <c r="G500">
        <v>61.134999999999998</v>
      </c>
      <c r="H500">
        <v>1.7712000000000001</v>
      </c>
    </row>
    <row r="501" spans="1:8">
      <c r="A501">
        <v>13039.861000000001</v>
      </c>
      <c r="B501">
        <v>-66.515000000000001</v>
      </c>
      <c r="C501">
        <v>-66.498000000000005</v>
      </c>
      <c r="D501">
        <v>2.7</v>
      </c>
      <c r="E501">
        <v>108.928</v>
      </c>
      <c r="F501">
        <v>100</v>
      </c>
      <c r="G501">
        <v>61.029000000000003</v>
      </c>
      <c r="H501">
        <v>1.7352000000000001</v>
      </c>
    </row>
    <row r="502" spans="1:8">
      <c r="A502">
        <v>13047.671</v>
      </c>
      <c r="B502">
        <v>-66.567999999999998</v>
      </c>
      <c r="C502">
        <v>-66.548000000000002</v>
      </c>
      <c r="D502">
        <v>0.63800000000000001</v>
      </c>
      <c r="E502">
        <v>97.801000000000002</v>
      </c>
      <c r="F502">
        <v>100</v>
      </c>
      <c r="G502">
        <v>61.826000000000001</v>
      </c>
      <c r="H502">
        <v>1.4895</v>
      </c>
    </row>
    <row r="503" spans="1:8">
      <c r="A503">
        <v>13049.846</v>
      </c>
      <c r="B503">
        <v>-66.622</v>
      </c>
      <c r="C503">
        <v>-66.597999999999999</v>
      </c>
      <c r="D503">
        <v>2.339</v>
      </c>
      <c r="E503">
        <v>101.455</v>
      </c>
      <c r="F503">
        <v>100</v>
      </c>
      <c r="G503">
        <v>61.631</v>
      </c>
      <c r="H503">
        <v>1.5678000000000001</v>
      </c>
    </row>
    <row r="504" spans="1:8">
      <c r="A504">
        <v>13052.017</v>
      </c>
      <c r="B504">
        <v>-66.680000000000007</v>
      </c>
      <c r="C504">
        <v>-66.652000000000001</v>
      </c>
      <c r="D504">
        <v>2.4849999999999999</v>
      </c>
      <c r="E504">
        <v>104.976</v>
      </c>
      <c r="F504">
        <v>100</v>
      </c>
      <c r="G504">
        <v>61.292000000000002</v>
      </c>
      <c r="H504">
        <v>1.6452</v>
      </c>
    </row>
    <row r="505" spans="1:8">
      <c r="A505">
        <v>13054.187</v>
      </c>
      <c r="B505">
        <v>-66.730999999999995</v>
      </c>
      <c r="C505">
        <v>-66.7</v>
      </c>
      <c r="D505">
        <v>2.2040000000000002</v>
      </c>
      <c r="E505">
        <v>102.968</v>
      </c>
      <c r="F505">
        <v>100</v>
      </c>
      <c r="G505">
        <v>61.792000000000002</v>
      </c>
      <c r="H505">
        <v>1.6002000000000001</v>
      </c>
    </row>
    <row r="506" spans="1:8">
      <c r="A506">
        <v>13056.355</v>
      </c>
      <c r="B506">
        <v>-66.781999999999996</v>
      </c>
      <c r="C506">
        <v>-66.748000000000005</v>
      </c>
      <c r="D506">
        <v>2.1989999999999998</v>
      </c>
      <c r="E506">
        <v>109.587</v>
      </c>
      <c r="F506">
        <v>100</v>
      </c>
      <c r="G506">
        <v>61.058999999999997</v>
      </c>
      <c r="H506">
        <v>1.7505000000000002</v>
      </c>
    </row>
    <row r="507" spans="1:8">
      <c r="A507">
        <v>13058.841</v>
      </c>
      <c r="B507">
        <v>-66.835999999999999</v>
      </c>
      <c r="C507">
        <v>-66.799000000000007</v>
      </c>
      <c r="D507">
        <v>2.0510000000000002</v>
      </c>
      <c r="E507">
        <v>102.43899999999999</v>
      </c>
      <c r="F507">
        <v>100</v>
      </c>
      <c r="G507">
        <v>62.195999999999998</v>
      </c>
      <c r="H507">
        <v>1.5894000000000001</v>
      </c>
    </row>
    <row r="508" spans="1:8">
      <c r="A508">
        <v>13061.36</v>
      </c>
      <c r="B508">
        <v>-66.891000000000005</v>
      </c>
      <c r="C508">
        <v>-66.850999999999999</v>
      </c>
      <c r="D508">
        <v>2.0590000000000002</v>
      </c>
      <c r="E508">
        <v>76.738</v>
      </c>
      <c r="F508">
        <v>100</v>
      </c>
      <c r="G508">
        <v>63.75</v>
      </c>
      <c r="H508">
        <v>1.0845</v>
      </c>
    </row>
    <row r="509" spans="1:8">
      <c r="A509">
        <v>13063.875</v>
      </c>
      <c r="B509">
        <v>-66.944999999999993</v>
      </c>
      <c r="C509">
        <v>-66.900999999999996</v>
      </c>
      <c r="D509">
        <v>1.9850000000000001</v>
      </c>
      <c r="E509">
        <v>71.474000000000004</v>
      </c>
      <c r="F509">
        <v>100</v>
      </c>
      <c r="G509">
        <v>63.694000000000003</v>
      </c>
      <c r="H509">
        <v>0.99360000000000015</v>
      </c>
    </row>
    <row r="510" spans="1:8">
      <c r="A510">
        <v>13066.049000000001</v>
      </c>
      <c r="B510">
        <v>-66.995999999999995</v>
      </c>
      <c r="C510">
        <v>-66.948999999999998</v>
      </c>
      <c r="D510">
        <v>2.2069999999999999</v>
      </c>
      <c r="E510">
        <v>74.917000000000002</v>
      </c>
      <c r="F510">
        <v>100</v>
      </c>
      <c r="G510">
        <v>63.779000000000003</v>
      </c>
      <c r="H510">
        <v>1.0529999999999999</v>
      </c>
    </row>
    <row r="511" spans="1:8">
      <c r="A511">
        <v>13068.222</v>
      </c>
      <c r="B511">
        <v>-67.049000000000007</v>
      </c>
      <c r="C511">
        <v>-66.998999999999995</v>
      </c>
      <c r="D511">
        <v>2.3149999999999999</v>
      </c>
      <c r="E511">
        <v>77.796999999999997</v>
      </c>
      <c r="F511">
        <v>100</v>
      </c>
      <c r="G511">
        <v>63.585999999999999</v>
      </c>
      <c r="H511">
        <v>1.1033999999999999</v>
      </c>
    </row>
    <row r="512" spans="1:8">
      <c r="A512">
        <v>13070.39</v>
      </c>
      <c r="B512">
        <v>-67.102000000000004</v>
      </c>
      <c r="C512">
        <v>-67.049000000000007</v>
      </c>
      <c r="D512">
        <v>2.2959999999999998</v>
      </c>
      <c r="E512">
        <v>76.491</v>
      </c>
      <c r="F512">
        <v>100</v>
      </c>
      <c r="G512">
        <v>63.831000000000003</v>
      </c>
      <c r="H512">
        <v>1.0809000000000002</v>
      </c>
    </row>
    <row r="513" spans="1:8">
      <c r="A513">
        <v>13072.874</v>
      </c>
      <c r="B513">
        <v>-67.156999999999996</v>
      </c>
      <c r="C513">
        <v>-67.099999999999994</v>
      </c>
      <c r="D513">
        <v>2.0619999999999998</v>
      </c>
      <c r="E513">
        <v>68.284000000000006</v>
      </c>
      <c r="F513">
        <v>100</v>
      </c>
      <c r="G513">
        <v>64.043999999999997</v>
      </c>
      <c r="H513">
        <v>0.9396000000000001</v>
      </c>
    </row>
    <row r="514" spans="1:8">
      <c r="A514">
        <v>13075.046</v>
      </c>
      <c r="B514">
        <v>-67.209000000000003</v>
      </c>
      <c r="C514">
        <v>-67.147999999999996</v>
      </c>
      <c r="D514">
        <v>2.2320000000000002</v>
      </c>
      <c r="E514">
        <v>66.224000000000004</v>
      </c>
      <c r="F514">
        <v>100</v>
      </c>
      <c r="G514">
        <v>64.162999999999997</v>
      </c>
      <c r="H514">
        <v>0.90629999999999988</v>
      </c>
    </row>
    <row r="515" spans="1:8">
      <c r="A515">
        <v>13076.623</v>
      </c>
      <c r="B515">
        <v>-67.263999999999996</v>
      </c>
      <c r="C515">
        <v>-67.2</v>
      </c>
      <c r="D515">
        <v>3.2909999999999999</v>
      </c>
      <c r="E515">
        <v>72.123999999999995</v>
      </c>
      <c r="F515">
        <v>100</v>
      </c>
      <c r="G515">
        <v>63.774000000000001</v>
      </c>
      <c r="H515">
        <v>1.0044000000000002</v>
      </c>
    </row>
    <row r="516" spans="1:8">
      <c r="A516">
        <v>13078.205</v>
      </c>
      <c r="B516">
        <v>-67.320999999999998</v>
      </c>
      <c r="C516">
        <v>-67.253</v>
      </c>
      <c r="D516">
        <v>3.355</v>
      </c>
      <c r="E516">
        <v>70.402000000000001</v>
      </c>
      <c r="F516">
        <v>100</v>
      </c>
      <c r="G516">
        <v>64.266999999999996</v>
      </c>
      <c r="H516">
        <v>0.97560000000000013</v>
      </c>
    </row>
    <row r="517" spans="1:8">
      <c r="A517">
        <v>13079.78</v>
      </c>
      <c r="B517">
        <v>-67.375</v>
      </c>
      <c r="C517">
        <v>-67.304000000000002</v>
      </c>
      <c r="D517">
        <v>3.2240000000000002</v>
      </c>
      <c r="E517">
        <v>60.569000000000003</v>
      </c>
      <c r="F517">
        <v>100</v>
      </c>
      <c r="G517">
        <v>64.837999999999994</v>
      </c>
      <c r="H517">
        <v>0.81540000000000001</v>
      </c>
    </row>
    <row r="518" spans="1:8">
      <c r="A518">
        <v>13081.352999999999</v>
      </c>
      <c r="B518">
        <v>-67.427000000000007</v>
      </c>
      <c r="C518">
        <v>-67.352999999999994</v>
      </c>
      <c r="D518">
        <v>3.105</v>
      </c>
      <c r="E518">
        <v>55.161000000000001</v>
      </c>
      <c r="F518">
        <v>100</v>
      </c>
      <c r="G518">
        <v>65.135000000000005</v>
      </c>
      <c r="H518">
        <v>0.73080000000000012</v>
      </c>
    </row>
    <row r="519" spans="1:8">
      <c r="A519">
        <v>13082.925999999999</v>
      </c>
      <c r="B519">
        <v>-67.477999999999994</v>
      </c>
      <c r="C519">
        <v>-67.400000000000006</v>
      </c>
      <c r="D519">
        <v>3.0089999999999999</v>
      </c>
      <c r="E519">
        <v>53.222000000000001</v>
      </c>
      <c r="F519">
        <v>100</v>
      </c>
      <c r="G519">
        <v>65.085999999999999</v>
      </c>
      <c r="H519">
        <v>0.70200000000000007</v>
      </c>
    </row>
    <row r="520" spans="1:8">
      <c r="A520">
        <v>13084.502</v>
      </c>
      <c r="B520">
        <v>-67.528000000000006</v>
      </c>
      <c r="C520">
        <v>-67.447999999999993</v>
      </c>
      <c r="D520">
        <v>3.0150000000000001</v>
      </c>
      <c r="E520">
        <v>53.006</v>
      </c>
      <c r="F520">
        <v>100</v>
      </c>
      <c r="G520">
        <v>65.093999999999994</v>
      </c>
      <c r="H520">
        <v>0.69840000000000002</v>
      </c>
    </row>
    <row r="521" spans="1:8">
      <c r="A521">
        <v>13086.079</v>
      </c>
      <c r="B521">
        <v>-67.578999999999994</v>
      </c>
      <c r="C521">
        <v>-67.495999999999995</v>
      </c>
      <c r="D521">
        <v>3.0270000000000001</v>
      </c>
      <c r="E521">
        <v>54.451999999999998</v>
      </c>
      <c r="F521">
        <v>100</v>
      </c>
      <c r="G521">
        <v>65.055999999999997</v>
      </c>
      <c r="H521">
        <v>0.72000000000000008</v>
      </c>
    </row>
    <row r="522" spans="1:8">
      <c r="A522">
        <v>13087.968000000001</v>
      </c>
      <c r="B522">
        <v>-67.638999999999996</v>
      </c>
      <c r="C522">
        <v>-67.552000000000007</v>
      </c>
      <c r="D522">
        <v>2.97</v>
      </c>
      <c r="E522">
        <v>57.317</v>
      </c>
      <c r="F522">
        <v>100</v>
      </c>
      <c r="G522">
        <v>64.837999999999994</v>
      </c>
      <c r="H522">
        <v>0.7641</v>
      </c>
    </row>
    <row r="523" spans="1:8">
      <c r="A523">
        <v>13089.546</v>
      </c>
      <c r="B523">
        <v>-67.69</v>
      </c>
      <c r="C523">
        <v>-67.599999999999994</v>
      </c>
      <c r="D523">
        <v>3.0339999999999998</v>
      </c>
      <c r="E523">
        <v>58.158000000000001</v>
      </c>
      <c r="F523">
        <v>100</v>
      </c>
      <c r="G523">
        <v>64.793000000000006</v>
      </c>
      <c r="H523">
        <v>0.77759999999999996</v>
      </c>
    </row>
    <row r="524" spans="1:8">
      <c r="A524">
        <v>13091.441000000001</v>
      </c>
      <c r="B524">
        <v>-67.748000000000005</v>
      </c>
      <c r="C524">
        <v>-67.653999999999996</v>
      </c>
      <c r="D524">
        <v>2.863</v>
      </c>
      <c r="E524">
        <v>61.298999999999999</v>
      </c>
      <c r="F524">
        <v>100</v>
      </c>
      <c r="G524">
        <v>64.263999999999996</v>
      </c>
      <c r="H524">
        <v>0.82620000000000005</v>
      </c>
    </row>
    <row r="525" spans="1:8">
      <c r="A525">
        <v>13093.329</v>
      </c>
      <c r="B525">
        <v>-67.798000000000002</v>
      </c>
      <c r="C525">
        <v>-67.700999999999993</v>
      </c>
      <c r="D525">
        <v>2.504</v>
      </c>
      <c r="E525">
        <v>63.780999999999999</v>
      </c>
      <c r="F525">
        <v>100</v>
      </c>
      <c r="G525">
        <v>64.853999999999999</v>
      </c>
      <c r="H525">
        <v>0.86670000000000003</v>
      </c>
    </row>
    <row r="526" spans="1:8">
      <c r="A526">
        <v>13095.518</v>
      </c>
      <c r="B526">
        <v>-67.852000000000004</v>
      </c>
      <c r="C526">
        <v>-67.751000000000005</v>
      </c>
      <c r="D526">
        <v>2.2959999999999998</v>
      </c>
      <c r="E526">
        <v>67.44</v>
      </c>
      <c r="F526">
        <v>100</v>
      </c>
      <c r="G526">
        <v>64.331000000000003</v>
      </c>
      <c r="H526">
        <v>0.92609999999999992</v>
      </c>
    </row>
    <row r="527" spans="1:8">
      <c r="A527">
        <v>13097.687</v>
      </c>
      <c r="B527">
        <v>-67.903999999999996</v>
      </c>
      <c r="C527">
        <v>-67.8</v>
      </c>
      <c r="D527">
        <v>2.2440000000000002</v>
      </c>
      <c r="E527">
        <v>69.537000000000006</v>
      </c>
      <c r="F527">
        <v>100</v>
      </c>
      <c r="G527">
        <v>64.132999999999996</v>
      </c>
      <c r="H527">
        <v>0.96120000000000005</v>
      </c>
    </row>
    <row r="528" spans="1:8">
      <c r="A528">
        <v>13194.582</v>
      </c>
      <c r="B528">
        <v>-67.850999999999999</v>
      </c>
      <c r="C528">
        <v>-67.850999999999999</v>
      </c>
      <c r="D528">
        <v>0</v>
      </c>
      <c r="E528">
        <v>77.242000000000004</v>
      </c>
      <c r="F528">
        <v>100</v>
      </c>
      <c r="G528">
        <v>63.795000000000002</v>
      </c>
      <c r="H528">
        <v>1.0935000000000001</v>
      </c>
    </row>
    <row r="529" spans="1:8">
      <c r="A529">
        <v>13197.064</v>
      </c>
      <c r="B529">
        <v>-67.906000000000006</v>
      </c>
      <c r="C529">
        <v>-67.906000000000006</v>
      </c>
      <c r="D529">
        <v>2.2029999999999998</v>
      </c>
      <c r="E529">
        <v>81.338999999999999</v>
      </c>
      <c r="F529">
        <v>100</v>
      </c>
      <c r="G529">
        <v>63.360999999999997</v>
      </c>
      <c r="H529">
        <v>1.1673</v>
      </c>
    </row>
    <row r="530" spans="1:8">
      <c r="A530">
        <v>13199.234</v>
      </c>
      <c r="B530">
        <v>-67.956999999999994</v>
      </c>
      <c r="C530">
        <v>-67.957999999999998</v>
      </c>
      <c r="D530">
        <v>2.39</v>
      </c>
      <c r="E530">
        <v>88.415999999999997</v>
      </c>
      <c r="F530">
        <v>100</v>
      </c>
      <c r="G530">
        <v>62.976999999999997</v>
      </c>
      <c r="H530">
        <v>1.3005</v>
      </c>
    </row>
    <row r="531" spans="1:8">
      <c r="A531">
        <v>13201.406999999999</v>
      </c>
      <c r="B531">
        <v>-68.010999999999996</v>
      </c>
      <c r="C531">
        <v>-68.010999999999996</v>
      </c>
      <c r="D531">
        <v>2.476</v>
      </c>
      <c r="E531">
        <v>90.174999999999997</v>
      </c>
      <c r="F531">
        <v>100</v>
      </c>
      <c r="G531">
        <v>62.79</v>
      </c>
      <c r="H531">
        <v>1.3347000000000002</v>
      </c>
    </row>
    <row r="532" spans="1:8">
      <c r="A532">
        <v>13203.593000000001</v>
      </c>
      <c r="B532">
        <v>-68.067999999999998</v>
      </c>
      <c r="C532">
        <v>-68.069000000000003</v>
      </c>
      <c r="D532">
        <v>2.6269999999999998</v>
      </c>
      <c r="E532">
        <v>92.731999999999999</v>
      </c>
      <c r="F532">
        <v>100</v>
      </c>
      <c r="G532">
        <v>62.587000000000003</v>
      </c>
      <c r="H532">
        <v>1.3860000000000001</v>
      </c>
    </row>
    <row r="533" spans="1:8">
      <c r="A533">
        <v>13205.484</v>
      </c>
      <c r="B533">
        <v>-68.128</v>
      </c>
      <c r="C533">
        <v>-68.128</v>
      </c>
      <c r="D533">
        <v>3.153</v>
      </c>
      <c r="E533">
        <v>97.022999999999996</v>
      </c>
      <c r="F533">
        <v>100</v>
      </c>
      <c r="G533">
        <v>62.301000000000002</v>
      </c>
      <c r="H533">
        <v>1.4733000000000001</v>
      </c>
    </row>
    <row r="534" spans="1:8">
      <c r="A534">
        <v>13207.066999999999</v>
      </c>
      <c r="B534">
        <v>-68.186000000000007</v>
      </c>
      <c r="C534">
        <v>-68.186999999999998</v>
      </c>
      <c r="D534">
        <v>3.7120000000000002</v>
      </c>
      <c r="E534">
        <v>102.361</v>
      </c>
      <c r="F534">
        <v>100</v>
      </c>
      <c r="G534">
        <v>61.965000000000003</v>
      </c>
      <c r="H534">
        <v>1.5876000000000001</v>
      </c>
    </row>
    <row r="535" spans="1:8">
      <c r="A535">
        <v>13208.645</v>
      </c>
      <c r="B535">
        <v>-68.244</v>
      </c>
      <c r="C535">
        <v>-68.245000000000005</v>
      </c>
      <c r="D535">
        <v>3.6360000000000001</v>
      </c>
      <c r="E535">
        <v>103.86799999999999</v>
      </c>
      <c r="F535">
        <v>100</v>
      </c>
      <c r="G535">
        <v>62.110999999999997</v>
      </c>
      <c r="H535">
        <v>1.6209</v>
      </c>
    </row>
    <row r="536" spans="1:8">
      <c r="A536">
        <v>13210.206</v>
      </c>
      <c r="B536">
        <v>-68.298000000000002</v>
      </c>
      <c r="C536">
        <v>-68.299000000000007</v>
      </c>
      <c r="D536">
        <v>3.47</v>
      </c>
      <c r="E536">
        <v>104.271</v>
      </c>
      <c r="F536">
        <v>100</v>
      </c>
      <c r="G536">
        <v>61.768000000000001</v>
      </c>
      <c r="H536">
        <v>1.629</v>
      </c>
    </row>
    <row r="537" spans="1:8">
      <c r="A537">
        <v>13211.782999999999</v>
      </c>
      <c r="B537">
        <v>-68.350999999999999</v>
      </c>
      <c r="C537">
        <v>-68.352000000000004</v>
      </c>
      <c r="D537">
        <v>3.363</v>
      </c>
      <c r="E537">
        <v>105.19</v>
      </c>
      <c r="F537">
        <v>100</v>
      </c>
      <c r="G537">
        <v>61.896000000000001</v>
      </c>
      <c r="H537">
        <v>1.6496999999999999</v>
      </c>
    </row>
    <row r="538" spans="1:8">
      <c r="A538">
        <v>13213.364</v>
      </c>
      <c r="B538">
        <v>-68.412000000000006</v>
      </c>
      <c r="C538">
        <v>-68.412999999999997</v>
      </c>
      <c r="D538">
        <v>3.8660000000000001</v>
      </c>
      <c r="E538">
        <v>107.94499999999999</v>
      </c>
      <c r="F538">
        <v>100</v>
      </c>
      <c r="G538">
        <v>61.445999999999998</v>
      </c>
      <c r="H538">
        <v>1.7127000000000001</v>
      </c>
    </row>
    <row r="539" spans="1:8">
      <c r="A539">
        <v>13214.941000000001</v>
      </c>
      <c r="B539">
        <v>-68.471999999999994</v>
      </c>
      <c r="C539">
        <v>-68.472999999999999</v>
      </c>
      <c r="D539">
        <v>3.8260000000000001</v>
      </c>
      <c r="E539">
        <v>101.199</v>
      </c>
      <c r="F539">
        <v>100</v>
      </c>
      <c r="G539">
        <v>62.405999999999999</v>
      </c>
      <c r="H539">
        <v>1.5624</v>
      </c>
    </row>
    <row r="540" spans="1:8">
      <c r="A540">
        <v>13216.52</v>
      </c>
      <c r="B540">
        <v>-68.531000000000006</v>
      </c>
      <c r="C540">
        <v>-68.531999999999996</v>
      </c>
      <c r="D540">
        <v>3.7280000000000002</v>
      </c>
      <c r="E540">
        <v>91.35</v>
      </c>
      <c r="F540">
        <v>100</v>
      </c>
      <c r="G540">
        <v>62.962000000000003</v>
      </c>
      <c r="H540">
        <v>1.3580999999999999</v>
      </c>
    </row>
    <row r="541" spans="1:8">
      <c r="A541">
        <v>13217.784</v>
      </c>
      <c r="B541">
        <v>-68.581000000000003</v>
      </c>
      <c r="C541">
        <v>-68.582999999999998</v>
      </c>
      <c r="D541">
        <v>4.0199999999999996</v>
      </c>
      <c r="E541">
        <v>87.647000000000006</v>
      </c>
      <c r="F541">
        <v>100</v>
      </c>
      <c r="G541">
        <v>63.134999999999998</v>
      </c>
      <c r="H541">
        <v>1.2861</v>
      </c>
    </row>
    <row r="542" spans="1:8">
      <c r="A542">
        <v>13219.046</v>
      </c>
      <c r="B542">
        <v>-68.635000000000005</v>
      </c>
      <c r="C542">
        <v>-68.637</v>
      </c>
      <c r="D542">
        <v>4.2750000000000004</v>
      </c>
      <c r="E542">
        <v>87.802999999999997</v>
      </c>
      <c r="F542">
        <v>100</v>
      </c>
      <c r="G542">
        <v>63.055</v>
      </c>
      <c r="H542">
        <v>1.2887999999999999</v>
      </c>
    </row>
    <row r="543" spans="1:8">
      <c r="A543">
        <v>13220.297</v>
      </c>
      <c r="B543">
        <v>-68.688999999999993</v>
      </c>
      <c r="C543">
        <v>-68.69</v>
      </c>
      <c r="D543">
        <v>4.2839999999999998</v>
      </c>
      <c r="E543">
        <v>88.858000000000004</v>
      </c>
      <c r="F543">
        <v>100</v>
      </c>
      <c r="G543">
        <v>62.84</v>
      </c>
      <c r="H543">
        <v>1.3095000000000001</v>
      </c>
    </row>
    <row r="544" spans="1:8">
      <c r="A544">
        <v>13221.846</v>
      </c>
      <c r="B544">
        <v>-68.747</v>
      </c>
      <c r="C544">
        <v>-68.748999999999995</v>
      </c>
      <c r="D544">
        <v>3.7679999999999998</v>
      </c>
      <c r="E544">
        <v>90.79</v>
      </c>
      <c r="F544">
        <v>100</v>
      </c>
      <c r="G544">
        <v>62.609000000000002</v>
      </c>
      <c r="H544">
        <v>1.3473000000000002</v>
      </c>
    </row>
    <row r="545" spans="1:8">
      <c r="A545">
        <v>13223.398999999999</v>
      </c>
      <c r="B545">
        <v>-68.804000000000002</v>
      </c>
      <c r="C545">
        <v>-68.805999999999997</v>
      </c>
      <c r="D545">
        <v>3.6859999999999999</v>
      </c>
      <c r="E545">
        <v>92.741</v>
      </c>
      <c r="F545">
        <v>100</v>
      </c>
      <c r="G545">
        <v>62.521000000000001</v>
      </c>
      <c r="H545">
        <v>1.3860000000000001</v>
      </c>
    </row>
    <row r="546" spans="1:8">
      <c r="A546">
        <v>13224.95</v>
      </c>
      <c r="B546">
        <v>-68.86</v>
      </c>
      <c r="C546">
        <v>-68.861999999999995</v>
      </c>
      <c r="D546">
        <v>3.6190000000000002</v>
      </c>
      <c r="E546">
        <v>94.063999999999993</v>
      </c>
      <c r="F546">
        <v>100</v>
      </c>
      <c r="G546">
        <v>62.323999999999998</v>
      </c>
      <c r="H546">
        <v>1.4120999999999999</v>
      </c>
    </row>
    <row r="547" spans="1:8">
      <c r="A547">
        <v>13226.496999999999</v>
      </c>
      <c r="B547">
        <v>-68.912999999999997</v>
      </c>
      <c r="C547">
        <v>-68.915999999999997</v>
      </c>
      <c r="D547">
        <v>3.45</v>
      </c>
      <c r="E547">
        <v>99.453999999999994</v>
      </c>
      <c r="F547">
        <v>100</v>
      </c>
      <c r="G547">
        <v>62.17</v>
      </c>
      <c r="H547">
        <v>1.5246</v>
      </c>
    </row>
    <row r="548" spans="1:8">
      <c r="A548">
        <v>13228.050999999999</v>
      </c>
      <c r="B548">
        <v>-68.965999999999994</v>
      </c>
      <c r="C548">
        <v>-68.968000000000004</v>
      </c>
      <c r="D548">
        <v>3.3769999999999998</v>
      </c>
      <c r="E548">
        <v>104.994</v>
      </c>
      <c r="F548">
        <v>100</v>
      </c>
      <c r="G548">
        <v>61.296999999999997</v>
      </c>
      <c r="H548">
        <v>1.6452</v>
      </c>
    </row>
    <row r="549" spans="1:8">
      <c r="A549">
        <v>13229.602000000001</v>
      </c>
      <c r="B549">
        <v>-69.019000000000005</v>
      </c>
      <c r="C549">
        <v>-69.021000000000001</v>
      </c>
      <c r="D549">
        <v>3.4409999999999998</v>
      </c>
      <c r="E549">
        <v>109.80500000000001</v>
      </c>
      <c r="F549">
        <v>100</v>
      </c>
      <c r="G549">
        <v>61.323999999999998</v>
      </c>
      <c r="H549">
        <v>1.7559</v>
      </c>
    </row>
    <row r="550" spans="1:8">
      <c r="A550">
        <v>13231.151</v>
      </c>
      <c r="B550">
        <v>-69.072000000000003</v>
      </c>
      <c r="C550">
        <v>-69.073999999999998</v>
      </c>
      <c r="D550">
        <v>3.4129999999999998</v>
      </c>
      <c r="E550">
        <v>111.008</v>
      </c>
      <c r="F550">
        <v>100</v>
      </c>
      <c r="G550">
        <v>61.173999999999999</v>
      </c>
      <c r="H550">
        <v>1.7847000000000002</v>
      </c>
    </row>
    <row r="551" spans="1:8">
      <c r="A551">
        <v>13232.700999999999</v>
      </c>
      <c r="B551">
        <v>-69.123999999999995</v>
      </c>
      <c r="C551">
        <v>-69.126000000000005</v>
      </c>
      <c r="D551">
        <v>3.347</v>
      </c>
      <c r="E551">
        <v>113.608</v>
      </c>
      <c r="F551">
        <v>100</v>
      </c>
      <c r="G551">
        <v>60.914000000000001</v>
      </c>
      <c r="H551">
        <v>1.8468</v>
      </c>
    </row>
    <row r="552" spans="1:8">
      <c r="A552">
        <v>13234.252</v>
      </c>
      <c r="B552">
        <v>-69.174999999999997</v>
      </c>
      <c r="C552">
        <v>-69.177999999999997</v>
      </c>
      <c r="D552">
        <v>3.3330000000000002</v>
      </c>
      <c r="E552">
        <v>113.782</v>
      </c>
      <c r="F552">
        <v>100</v>
      </c>
      <c r="G552">
        <v>60.689</v>
      </c>
      <c r="H552">
        <v>1.8512999999999999</v>
      </c>
    </row>
    <row r="553" spans="1:8">
      <c r="A553">
        <v>13235.808000000001</v>
      </c>
      <c r="B553">
        <v>-69.228999999999999</v>
      </c>
      <c r="C553">
        <v>-69.230999999999995</v>
      </c>
      <c r="D553">
        <v>3.448</v>
      </c>
      <c r="E553">
        <v>119.94499999999999</v>
      </c>
      <c r="F553">
        <v>100</v>
      </c>
      <c r="G553">
        <v>60.14</v>
      </c>
      <c r="H553">
        <v>2.0061</v>
      </c>
    </row>
    <row r="554" spans="1:8">
      <c r="A554">
        <v>13237.668</v>
      </c>
      <c r="B554">
        <v>-69.289000000000001</v>
      </c>
      <c r="C554">
        <v>-69.292000000000002</v>
      </c>
      <c r="D554">
        <v>3.2429999999999999</v>
      </c>
      <c r="E554">
        <v>125.88</v>
      </c>
      <c r="F554">
        <v>100</v>
      </c>
      <c r="G554">
        <v>59.728999999999999</v>
      </c>
      <c r="H554">
        <v>2.1663000000000001</v>
      </c>
    </row>
    <row r="555" spans="1:8">
      <c r="A555">
        <v>13239.214</v>
      </c>
      <c r="B555">
        <v>-69.341999999999999</v>
      </c>
      <c r="C555">
        <v>-69.344999999999999</v>
      </c>
      <c r="D555">
        <v>3.4359999999999999</v>
      </c>
      <c r="E555">
        <v>128.82499999999999</v>
      </c>
      <c r="F555">
        <v>100</v>
      </c>
      <c r="G555">
        <v>59.737000000000002</v>
      </c>
      <c r="H555">
        <v>2.2491000000000003</v>
      </c>
    </row>
    <row r="556" spans="1:8">
      <c r="A556">
        <v>13240.77</v>
      </c>
      <c r="B556">
        <v>-69.394999999999996</v>
      </c>
      <c r="C556">
        <v>-69.397999999999996</v>
      </c>
      <c r="D556">
        <v>3.431</v>
      </c>
      <c r="E556">
        <v>126.518</v>
      </c>
      <c r="F556">
        <v>100</v>
      </c>
      <c r="G556">
        <v>59.860999999999997</v>
      </c>
      <c r="H556">
        <v>2.1842999999999999</v>
      </c>
    </row>
    <row r="557" spans="1:8">
      <c r="A557">
        <v>13242.325999999999</v>
      </c>
      <c r="B557">
        <v>-69.45</v>
      </c>
      <c r="C557">
        <v>-69.453000000000003</v>
      </c>
      <c r="D557">
        <v>3.536</v>
      </c>
      <c r="E557">
        <v>126.91800000000001</v>
      </c>
      <c r="F557">
        <v>100</v>
      </c>
      <c r="G557">
        <v>59.895000000000003</v>
      </c>
      <c r="H557">
        <v>2.1951000000000001</v>
      </c>
    </row>
    <row r="558" spans="1:8">
      <c r="A558">
        <v>13243.879000000001</v>
      </c>
      <c r="B558">
        <v>-69.506</v>
      </c>
      <c r="C558">
        <v>-69.509</v>
      </c>
      <c r="D558">
        <v>3.6070000000000002</v>
      </c>
      <c r="E558">
        <v>128.07400000000001</v>
      </c>
      <c r="F558">
        <v>100</v>
      </c>
      <c r="G558">
        <v>59.603999999999999</v>
      </c>
      <c r="H558">
        <v>2.2284000000000002</v>
      </c>
    </row>
    <row r="559" spans="1:8">
      <c r="A559">
        <v>13245.43</v>
      </c>
      <c r="B559">
        <v>-69.561999999999998</v>
      </c>
      <c r="C559">
        <v>-69.566000000000003</v>
      </c>
      <c r="D559">
        <v>3.6360000000000001</v>
      </c>
      <c r="E559">
        <v>131.90799999999999</v>
      </c>
      <c r="F559">
        <v>100</v>
      </c>
      <c r="G559">
        <v>59.158000000000001</v>
      </c>
      <c r="H559">
        <v>2.3400000000000003</v>
      </c>
    </row>
    <row r="560" spans="1:8">
      <c r="A560">
        <v>13246.983</v>
      </c>
      <c r="B560">
        <v>-69.617999999999995</v>
      </c>
      <c r="C560">
        <v>-69.620999999999995</v>
      </c>
      <c r="D560">
        <v>3.5859999999999999</v>
      </c>
      <c r="E560">
        <v>136.28</v>
      </c>
      <c r="F560">
        <v>100</v>
      </c>
      <c r="G560">
        <v>58.835000000000001</v>
      </c>
      <c r="H560">
        <v>2.4741</v>
      </c>
    </row>
    <row r="561" spans="1:8">
      <c r="A561">
        <v>13248.531999999999</v>
      </c>
      <c r="B561">
        <v>-69.674000000000007</v>
      </c>
      <c r="C561">
        <v>-69.677000000000007</v>
      </c>
      <c r="D561">
        <v>3.62</v>
      </c>
      <c r="E561">
        <v>137.92599999999999</v>
      </c>
      <c r="F561">
        <v>100</v>
      </c>
      <c r="G561">
        <v>58.645000000000003</v>
      </c>
      <c r="H561">
        <v>2.5263</v>
      </c>
    </row>
    <row r="562" spans="1:8">
      <c r="A562">
        <v>13250.084000000001</v>
      </c>
      <c r="B562">
        <v>-69.73</v>
      </c>
      <c r="C562">
        <v>-69.733000000000004</v>
      </c>
      <c r="D562">
        <v>3.6059999999999999</v>
      </c>
      <c r="E562">
        <v>138.78100000000001</v>
      </c>
      <c r="F562">
        <v>100</v>
      </c>
      <c r="G562">
        <v>58.676000000000002</v>
      </c>
      <c r="H562">
        <v>2.5533000000000001</v>
      </c>
    </row>
    <row r="563" spans="1:8">
      <c r="A563">
        <v>13251.634</v>
      </c>
      <c r="B563">
        <v>-69.784999999999997</v>
      </c>
      <c r="C563">
        <v>-69.789000000000001</v>
      </c>
      <c r="D563">
        <v>3.5790000000000002</v>
      </c>
      <c r="E563">
        <v>147.37</v>
      </c>
      <c r="F563">
        <v>100</v>
      </c>
      <c r="G563">
        <v>57.665999999999997</v>
      </c>
      <c r="H563">
        <v>2.8485</v>
      </c>
    </row>
    <row r="564" spans="1:8">
      <c r="A564">
        <v>13253.184999999999</v>
      </c>
      <c r="B564">
        <v>-69.84</v>
      </c>
      <c r="C564">
        <v>-69.843999999999994</v>
      </c>
      <c r="D564">
        <v>3.56</v>
      </c>
      <c r="E564">
        <v>150.4</v>
      </c>
      <c r="F564">
        <v>100</v>
      </c>
      <c r="G564">
        <v>57.857999999999997</v>
      </c>
      <c r="H564">
        <v>2.9601000000000002</v>
      </c>
    </row>
    <row r="565" spans="1:8">
      <c r="A565">
        <v>13254.735000000001</v>
      </c>
      <c r="B565">
        <v>-69.896000000000001</v>
      </c>
      <c r="C565">
        <v>-69.900000000000006</v>
      </c>
      <c r="D565">
        <v>3.5840000000000001</v>
      </c>
      <c r="E565">
        <v>149.624</v>
      </c>
      <c r="F565">
        <v>100</v>
      </c>
      <c r="G565">
        <v>57.61</v>
      </c>
      <c r="H565">
        <v>2.9313000000000002</v>
      </c>
    </row>
    <row r="566" spans="1:8">
      <c r="A566">
        <v>13256.281999999999</v>
      </c>
      <c r="B566">
        <v>-69.950999999999993</v>
      </c>
      <c r="C566">
        <v>-69.954999999999998</v>
      </c>
      <c r="D566">
        <v>3.6</v>
      </c>
      <c r="E566">
        <v>146.54599999999999</v>
      </c>
      <c r="F566">
        <v>100</v>
      </c>
      <c r="G566">
        <v>58.244999999999997</v>
      </c>
      <c r="H566">
        <v>2.8188</v>
      </c>
    </row>
    <row r="567" spans="1:8">
      <c r="A567">
        <v>13257.837</v>
      </c>
      <c r="B567">
        <v>-70.004000000000005</v>
      </c>
      <c r="C567">
        <v>-70.009</v>
      </c>
      <c r="D567">
        <v>3.4289999999999998</v>
      </c>
      <c r="E567">
        <v>144.035</v>
      </c>
      <c r="F567">
        <v>100</v>
      </c>
      <c r="G567">
        <v>58.381999999999998</v>
      </c>
      <c r="H567">
        <v>2.7296999999999998</v>
      </c>
    </row>
    <row r="568" spans="1:8">
      <c r="A568">
        <v>13259.392</v>
      </c>
      <c r="B568">
        <v>-70.058000000000007</v>
      </c>
      <c r="C568">
        <v>-70.063000000000002</v>
      </c>
      <c r="D568">
        <v>3.468</v>
      </c>
      <c r="E568">
        <v>136.46600000000001</v>
      </c>
      <c r="F568">
        <v>100</v>
      </c>
      <c r="G568">
        <v>59.17</v>
      </c>
      <c r="H568">
        <v>2.4794999999999998</v>
      </c>
    </row>
    <row r="569" spans="1:8">
      <c r="A569">
        <v>13260.941000000001</v>
      </c>
      <c r="B569">
        <v>-70.113</v>
      </c>
      <c r="C569">
        <v>-70.117999999999995</v>
      </c>
      <c r="D569">
        <v>3.5670000000000002</v>
      </c>
      <c r="E569">
        <v>129.98400000000001</v>
      </c>
      <c r="F569">
        <v>100</v>
      </c>
      <c r="G569">
        <v>59.4</v>
      </c>
      <c r="H569">
        <v>2.2833000000000001</v>
      </c>
    </row>
    <row r="570" spans="1:8">
      <c r="A570">
        <v>13262.491</v>
      </c>
      <c r="B570">
        <v>-70.168000000000006</v>
      </c>
      <c r="C570">
        <v>-70.173000000000002</v>
      </c>
      <c r="D570">
        <v>3.556</v>
      </c>
      <c r="E570">
        <v>125.357</v>
      </c>
      <c r="F570">
        <v>100</v>
      </c>
      <c r="G570">
        <v>60.115000000000002</v>
      </c>
      <c r="H570">
        <v>2.1518999999999999</v>
      </c>
    </row>
    <row r="571" spans="1:8">
      <c r="A571">
        <v>13264.048000000001</v>
      </c>
      <c r="B571">
        <v>-70.222999999999999</v>
      </c>
      <c r="C571">
        <v>-70.227999999999994</v>
      </c>
      <c r="D571">
        <v>3.5289999999999999</v>
      </c>
      <c r="E571">
        <v>116.806</v>
      </c>
      <c r="F571">
        <v>100</v>
      </c>
      <c r="G571">
        <v>60.692</v>
      </c>
      <c r="H571">
        <v>1.9260000000000002</v>
      </c>
    </row>
    <row r="572" spans="1:8">
      <c r="A572">
        <v>13265.597</v>
      </c>
      <c r="B572">
        <v>-70.278000000000006</v>
      </c>
      <c r="C572">
        <v>-70.283000000000001</v>
      </c>
      <c r="D572">
        <v>3.5659999999999998</v>
      </c>
      <c r="E572">
        <v>110.977</v>
      </c>
      <c r="F572">
        <v>100</v>
      </c>
      <c r="G572">
        <v>61.414000000000001</v>
      </c>
      <c r="H572">
        <v>1.7838000000000001</v>
      </c>
    </row>
    <row r="573" spans="1:8">
      <c r="A573">
        <v>13267.147999999999</v>
      </c>
      <c r="B573">
        <v>-70.334000000000003</v>
      </c>
      <c r="C573">
        <v>-70.338999999999999</v>
      </c>
      <c r="D573">
        <v>3.5720000000000001</v>
      </c>
      <c r="E573">
        <v>105.914</v>
      </c>
      <c r="F573">
        <v>100</v>
      </c>
      <c r="G573">
        <v>61.719000000000001</v>
      </c>
      <c r="H573">
        <v>1.6658999999999999</v>
      </c>
    </row>
    <row r="574" spans="1:8">
      <c r="A574">
        <v>13268.704</v>
      </c>
      <c r="B574">
        <v>-70.385999999999996</v>
      </c>
      <c r="C574">
        <v>-70.391999999999996</v>
      </c>
      <c r="D574">
        <v>3.4049999999999998</v>
      </c>
      <c r="E574">
        <v>101.60899999999999</v>
      </c>
      <c r="F574">
        <v>100</v>
      </c>
      <c r="G574">
        <v>61.655000000000001</v>
      </c>
      <c r="H574">
        <v>1.5705000000000002</v>
      </c>
    </row>
    <row r="575" spans="1:8">
      <c r="A575">
        <v>13270.258</v>
      </c>
      <c r="B575">
        <v>-70.441999999999993</v>
      </c>
      <c r="C575">
        <v>-70.447000000000003</v>
      </c>
      <c r="D575">
        <v>3.5649999999999999</v>
      </c>
      <c r="E575">
        <v>104.10299999999999</v>
      </c>
      <c r="F575">
        <v>100</v>
      </c>
      <c r="G575">
        <v>61.466000000000001</v>
      </c>
      <c r="H575">
        <v>1.6254000000000002</v>
      </c>
    </row>
    <row r="576" spans="1:8">
      <c r="A576">
        <v>13271.796</v>
      </c>
      <c r="B576">
        <v>-70.498999999999995</v>
      </c>
      <c r="C576">
        <v>-70.504000000000005</v>
      </c>
      <c r="D576">
        <v>3.71</v>
      </c>
      <c r="E576">
        <v>106.872</v>
      </c>
      <c r="F576">
        <v>100</v>
      </c>
      <c r="G576">
        <v>61.146999999999998</v>
      </c>
      <c r="H576">
        <v>1.6883999999999999</v>
      </c>
    </row>
    <row r="577" spans="1:8">
      <c r="A577">
        <v>13273.332</v>
      </c>
      <c r="B577">
        <v>-70.555000000000007</v>
      </c>
      <c r="C577">
        <v>-70.561000000000007</v>
      </c>
      <c r="D577">
        <v>3.6920000000000002</v>
      </c>
      <c r="E577">
        <v>110.92400000000001</v>
      </c>
      <c r="F577">
        <v>100</v>
      </c>
      <c r="G577">
        <v>60.781999999999996</v>
      </c>
      <c r="H577">
        <v>1.782</v>
      </c>
    </row>
    <row r="578" spans="1:8">
      <c r="A578">
        <v>13274.888999999999</v>
      </c>
      <c r="B578">
        <v>-70.611000000000004</v>
      </c>
      <c r="C578">
        <v>-70.616</v>
      </c>
      <c r="D578">
        <v>3.5710000000000002</v>
      </c>
      <c r="E578">
        <v>111.27500000000001</v>
      </c>
      <c r="F578">
        <v>100</v>
      </c>
      <c r="G578">
        <v>61.094000000000001</v>
      </c>
      <c r="H578">
        <v>1.7909999999999999</v>
      </c>
    </row>
    <row r="579" spans="1:8">
      <c r="A579">
        <v>13276.424999999999</v>
      </c>
      <c r="B579">
        <v>-70.665000000000006</v>
      </c>
      <c r="C579">
        <v>-70.671000000000006</v>
      </c>
      <c r="D579">
        <v>3.532</v>
      </c>
      <c r="E579">
        <v>106.137</v>
      </c>
      <c r="F579">
        <v>100</v>
      </c>
      <c r="G579">
        <v>61.499000000000002</v>
      </c>
      <c r="H579">
        <v>1.6713</v>
      </c>
    </row>
    <row r="580" spans="1:8">
      <c r="A580">
        <v>13277.972</v>
      </c>
      <c r="B580">
        <v>-70.718000000000004</v>
      </c>
      <c r="C580">
        <v>-70.724000000000004</v>
      </c>
      <c r="D580">
        <v>3.4470000000000001</v>
      </c>
      <c r="E580">
        <v>104.4</v>
      </c>
      <c r="F580">
        <v>100</v>
      </c>
      <c r="G580">
        <v>61.64</v>
      </c>
      <c r="H580">
        <v>1.6326000000000001</v>
      </c>
    </row>
    <row r="581" spans="1:8">
      <c r="A581">
        <v>13279.525</v>
      </c>
      <c r="B581">
        <v>-70.771000000000001</v>
      </c>
      <c r="C581">
        <v>-70.777000000000001</v>
      </c>
      <c r="D581">
        <v>3.4329999999999998</v>
      </c>
      <c r="E581">
        <v>101.483</v>
      </c>
      <c r="F581">
        <v>100</v>
      </c>
      <c r="G581">
        <v>61.695999999999998</v>
      </c>
      <c r="H581">
        <v>1.5678000000000001</v>
      </c>
    </row>
    <row r="582" spans="1:8">
      <c r="A582">
        <v>13281.074000000001</v>
      </c>
      <c r="B582">
        <v>-70.826999999999998</v>
      </c>
      <c r="C582">
        <v>-70.831999999999994</v>
      </c>
      <c r="D582">
        <v>3.5659999999999998</v>
      </c>
      <c r="E582">
        <v>96.408000000000001</v>
      </c>
      <c r="F582">
        <v>100</v>
      </c>
      <c r="G582">
        <v>62.381</v>
      </c>
      <c r="H582">
        <v>1.4607000000000001</v>
      </c>
    </row>
    <row r="583" spans="1:8">
      <c r="A583">
        <v>13282.627</v>
      </c>
      <c r="B583">
        <v>-70.882000000000005</v>
      </c>
      <c r="C583">
        <v>-70.888000000000005</v>
      </c>
      <c r="D583">
        <v>3.5979999999999999</v>
      </c>
      <c r="E583">
        <v>94.201999999999998</v>
      </c>
      <c r="F583">
        <v>100</v>
      </c>
      <c r="G583">
        <v>62.311</v>
      </c>
      <c r="H583">
        <v>1.4157</v>
      </c>
    </row>
    <row r="584" spans="1:8">
      <c r="A584">
        <v>13284.179</v>
      </c>
      <c r="B584">
        <v>-70.938000000000002</v>
      </c>
      <c r="C584">
        <v>-70.944000000000003</v>
      </c>
      <c r="D584">
        <v>3.6120000000000001</v>
      </c>
      <c r="E584">
        <v>88.772000000000006</v>
      </c>
      <c r="F584">
        <v>100</v>
      </c>
      <c r="G584">
        <v>63.012999999999998</v>
      </c>
      <c r="H584">
        <v>1.3077000000000001</v>
      </c>
    </row>
    <row r="585" spans="1:8">
      <c r="A585">
        <v>13285.73</v>
      </c>
      <c r="B585">
        <v>-70.994</v>
      </c>
      <c r="C585">
        <v>-71.001000000000005</v>
      </c>
      <c r="D585">
        <v>3.6190000000000002</v>
      </c>
      <c r="E585">
        <v>82.787000000000006</v>
      </c>
      <c r="F585">
        <v>100</v>
      </c>
      <c r="G585">
        <v>63.573</v>
      </c>
      <c r="H585">
        <v>1.1942999999999999</v>
      </c>
    </row>
    <row r="586" spans="1:8">
      <c r="A586">
        <v>13287.28</v>
      </c>
      <c r="B586">
        <v>-71.05</v>
      </c>
      <c r="C586">
        <v>-71.057000000000002</v>
      </c>
      <c r="D586">
        <v>3.629</v>
      </c>
      <c r="E586">
        <v>83.575000000000003</v>
      </c>
      <c r="F586">
        <v>100</v>
      </c>
      <c r="G586">
        <v>62.978999999999999</v>
      </c>
      <c r="H586">
        <v>1.2087000000000001</v>
      </c>
    </row>
    <row r="587" spans="1:8">
      <c r="A587">
        <v>13288.835999999999</v>
      </c>
      <c r="B587">
        <v>-71.105999999999995</v>
      </c>
      <c r="C587">
        <v>-71.111999999999995</v>
      </c>
      <c r="D587">
        <v>3.577</v>
      </c>
      <c r="E587">
        <v>82.649000000000001</v>
      </c>
      <c r="F587">
        <v>100</v>
      </c>
      <c r="G587">
        <v>63.026000000000003</v>
      </c>
      <c r="H587">
        <v>1.1916</v>
      </c>
    </row>
    <row r="588" spans="1:8">
      <c r="A588">
        <v>13290.387000000001</v>
      </c>
      <c r="B588">
        <v>-71.162000000000006</v>
      </c>
      <c r="C588">
        <v>-71.168000000000006</v>
      </c>
      <c r="D588">
        <v>3.6059999999999999</v>
      </c>
      <c r="E588">
        <v>79.195999999999998</v>
      </c>
      <c r="F588">
        <v>100</v>
      </c>
      <c r="G588">
        <v>63.234999999999999</v>
      </c>
      <c r="H588">
        <v>1.1286</v>
      </c>
    </row>
    <row r="589" spans="1:8">
      <c r="A589">
        <v>13291.939</v>
      </c>
      <c r="B589">
        <v>-71.218000000000004</v>
      </c>
      <c r="C589">
        <v>-71.224000000000004</v>
      </c>
      <c r="D589">
        <v>3.6080000000000001</v>
      </c>
      <c r="E589">
        <v>79.655000000000001</v>
      </c>
      <c r="F589">
        <v>100</v>
      </c>
      <c r="G589">
        <v>63.317</v>
      </c>
      <c r="H589">
        <v>1.1367</v>
      </c>
    </row>
    <row r="590" spans="1:8">
      <c r="A590">
        <v>13293.487999999999</v>
      </c>
      <c r="B590">
        <v>-71.274000000000001</v>
      </c>
      <c r="C590">
        <v>-71.281000000000006</v>
      </c>
      <c r="D590">
        <v>3.6520000000000001</v>
      </c>
      <c r="E590">
        <v>86.41</v>
      </c>
      <c r="F590">
        <v>100</v>
      </c>
      <c r="G590">
        <v>62.847999999999999</v>
      </c>
      <c r="H590">
        <v>1.2618</v>
      </c>
    </row>
    <row r="591" spans="1:8">
      <c r="A591">
        <v>13295.038</v>
      </c>
      <c r="B591">
        <v>-71.331000000000003</v>
      </c>
      <c r="C591">
        <v>-71.337999999999994</v>
      </c>
      <c r="D591">
        <v>3.677</v>
      </c>
      <c r="E591">
        <v>91.921000000000006</v>
      </c>
      <c r="F591">
        <v>100</v>
      </c>
      <c r="G591">
        <v>62.527999999999999</v>
      </c>
      <c r="H591">
        <v>1.3698000000000001</v>
      </c>
    </row>
    <row r="592" spans="1:8">
      <c r="A592">
        <v>13296.588</v>
      </c>
      <c r="B592">
        <v>-71.388000000000005</v>
      </c>
      <c r="C592">
        <v>-71.394999999999996</v>
      </c>
      <c r="D592">
        <v>3.6930000000000001</v>
      </c>
      <c r="E592">
        <v>94.593000000000004</v>
      </c>
      <c r="F592">
        <v>100</v>
      </c>
      <c r="G592">
        <v>62.445</v>
      </c>
      <c r="H592">
        <v>1.4229000000000001</v>
      </c>
    </row>
    <row r="593" spans="1:8">
      <c r="A593">
        <v>13298.137000000001</v>
      </c>
      <c r="B593">
        <v>-71.445999999999998</v>
      </c>
      <c r="C593">
        <v>-71.453000000000003</v>
      </c>
      <c r="D593">
        <v>3.7229999999999999</v>
      </c>
      <c r="E593">
        <v>97.673000000000002</v>
      </c>
      <c r="F593">
        <v>100</v>
      </c>
      <c r="G593">
        <v>62.021000000000001</v>
      </c>
      <c r="H593">
        <v>1.4867999999999999</v>
      </c>
    </row>
    <row r="594" spans="1:8">
      <c r="A594">
        <v>13299.689</v>
      </c>
      <c r="B594">
        <v>-71.501999999999995</v>
      </c>
      <c r="C594">
        <v>-71.509</v>
      </c>
      <c r="D594">
        <v>3.645</v>
      </c>
      <c r="E594">
        <v>101.92700000000001</v>
      </c>
      <c r="F594">
        <v>100</v>
      </c>
      <c r="G594">
        <v>61.741</v>
      </c>
      <c r="H594">
        <v>1.5776999999999999</v>
      </c>
    </row>
    <row r="595" spans="1:8">
      <c r="A595">
        <v>13301.241</v>
      </c>
      <c r="B595">
        <v>-71.558999999999997</v>
      </c>
      <c r="C595">
        <v>-71.566000000000003</v>
      </c>
      <c r="D595">
        <v>3.6779999999999999</v>
      </c>
      <c r="E595">
        <v>105.248</v>
      </c>
      <c r="F595">
        <v>100</v>
      </c>
      <c r="G595">
        <v>61.482999999999997</v>
      </c>
      <c r="H595">
        <v>1.6515</v>
      </c>
    </row>
    <row r="596" spans="1:8">
      <c r="A596">
        <v>13302.789000000001</v>
      </c>
      <c r="B596">
        <v>-71.616</v>
      </c>
      <c r="C596">
        <v>-71.623999999999995</v>
      </c>
      <c r="D596">
        <v>3.7029999999999998</v>
      </c>
      <c r="E596">
        <v>111.852</v>
      </c>
      <c r="F596">
        <v>100</v>
      </c>
      <c r="G596">
        <v>60.735999999999997</v>
      </c>
      <c r="H596">
        <v>1.8045</v>
      </c>
    </row>
    <row r="597" spans="1:8">
      <c r="A597">
        <v>13304.335999999999</v>
      </c>
      <c r="B597">
        <v>-71.668000000000006</v>
      </c>
      <c r="C597">
        <v>-71.676000000000002</v>
      </c>
      <c r="D597">
        <v>3.359</v>
      </c>
      <c r="E597">
        <v>116.92400000000001</v>
      </c>
      <c r="F597">
        <v>100</v>
      </c>
      <c r="G597">
        <v>60.326000000000001</v>
      </c>
      <c r="H597">
        <v>1.9286999999999999</v>
      </c>
    </row>
    <row r="598" spans="1:8">
      <c r="A598">
        <v>13306.196</v>
      </c>
      <c r="B598">
        <v>-71.725999999999999</v>
      </c>
      <c r="C598">
        <v>-71.733999999999995</v>
      </c>
      <c r="D598">
        <v>3.141</v>
      </c>
      <c r="E598">
        <v>121.705</v>
      </c>
      <c r="F598">
        <v>100</v>
      </c>
      <c r="G598">
        <v>60.338000000000001</v>
      </c>
      <c r="H598">
        <v>2.0529000000000002</v>
      </c>
    </row>
    <row r="599" spans="1:8">
      <c r="A599">
        <v>13308.055</v>
      </c>
      <c r="B599">
        <v>-71.778000000000006</v>
      </c>
      <c r="C599">
        <v>-71.786000000000001</v>
      </c>
      <c r="D599">
        <v>2.786</v>
      </c>
      <c r="E599">
        <v>123.932</v>
      </c>
      <c r="F599">
        <v>100</v>
      </c>
      <c r="G599">
        <v>60.383000000000003</v>
      </c>
      <c r="H599">
        <v>2.1122999999999998</v>
      </c>
    </row>
    <row r="600" spans="1:8">
      <c r="A600">
        <v>13311.155000000001</v>
      </c>
      <c r="B600">
        <v>-71.831999999999994</v>
      </c>
      <c r="C600">
        <v>-71.84</v>
      </c>
      <c r="D600">
        <v>1.7410000000000001</v>
      </c>
      <c r="E600">
        <v>129.67099999999999</v>
      </c>
      <c r="F600">
        <v>100</v>
      </c>
      <c r="G600">
        <v>59.161999999999999</v>
      </c>
      <c r="H600">
        <v>2.2743000000000002</v>
      </c>
    </row>
    <row r="601" spans="1:8">
      <c r="A601">
        <v>13314.25</v>
      </c>
      <c r="B601">
        <v>-71.887</v>
      </c>
      <c r="C601">
        <v>-71.894999999999996</v>
      </c>
      <c r="D601">
        <v>1.7829999999999999</v>
      </c>
      <c r="E601">
        <v>127.248</v>
      </c>
      <c r="F601">
        <v>100</v>
      </c>
      <c r="G601">
        <v>59.77</v>
      </c>
      <c r="H601">
        <v>2.2050000000000001</v>
      </c>
    </row>
    <row r="602" spans="1:8">
      <c r="A602">
        <v>13315.798000000001</v>
      </c>
      <c r="B602">
        <v>-71.94</v>
      </c>
      <c r="C602">
        <v>-71.947999999999993</v>
      </c>
      <c r="D602">
        <v>3.4239999999999999</v>
      </c>
      <c r="E602">
        <v>131.01300000000001</v>
      </c>
      <c r="F602">
        <v>100</v>
      </c>
      <c r="G602">
        <v>59.177999999999997</v>
      </c>
      <c r="H602">
        <v>2.3129999999999997</v>
      </c>
    </row>
    <row r="603" spans="1:8">
      <c r="A603">
        <v>13317.657999999999</v>
      </c>
      <c r="B603">
        <v>-71.992000000000004</v>
      </c>
      <c r="C603">
        <v>-72</v>
      </c>
      <c r="D603">
        <v>2.7890000000000001</v>
      </c>
      <c r="E603">
        <v>129.88999999999999</v>
      </c>
      <c r="F603">
        <v>100</v>
      </c>
      <c r="G603">
        <v>59.591000000000001</v>
      </c>
      <c r="H603">
        <v>2.2805999999999997</v>
      </c>
    </row>
    <row r="604" spans="1:8">
      <c r="A604">
        <v>19752.631000000001</v>
      </c>
      <c r="B604">
        <v>-72.052999999999997</v>
      </c>
      <c r="C604">
        <v>-72.049000000000007</v>
      </c>
      <c r="D604">
        <v>0</v>
      </c>
      <c r="E604">
        <v>114.044</v>
      </c>
      <c r="F604">
        <v>120</v>
      </c>
      <c r="G604">
        <v>60.167000000000002</v>
      </c>
      <c r="H604">
        <v>2.0133000000000001</v>
      </c>
    </row>
    <row r="605" spans="1:8">
      <c r="A605">
        <v>19754.205999999998</v>
      </c>
      <c r="B605">
        <v>-72.108999999999995</v>
      </c>
      <c r="C605">
        <v>-72.099999999999994</v>
      </c>
      <c r="D605">
        <v>3.282</v>
      </c>
      <c r="E605">
        <v>118.806</v>
      </c>
      <c r="F605">
        <v>120</v>
      </c>
      <c r="G605">
        <v>59.792999999999999</v>
      </c>
      <c r="H605">
        <v>2.1564000000000001</v>
      </c>
    </row>
    <row r="606" spans="1:8">
      <c r="A606">
        <v>19755.786</v>
      </c>
      <c r="B606">
        <v>-72.165000000000006</v>
      </c>
      <c r="C606">
        <v>-72.152000000000001</v>
      </c>
      <c r="D606">
        <v>3.2429999999999999</v>
      </c>
      <c r="E606">
        <v>121.006</v>
      </c>
      <c r="F606">
        <v>120</v>
      </c>
      <c r="G606">
        <v>59.774999999999999</v>
      </c>
      <c r="H606">
        <v>2.2256999999999998</v>
      </c>
    </row>
    <row r="607" spans="1:8">
      <c r="A607">
        <v>19757.359</v>
      </c>
      <c r="B607">
        <v>-72.22</v>
      </c>
      <c r="C607">
        <v>-72.201999999999998</v>
      </c>
      <c r="D607">
        <v>3.2149999999999999</v>
      </c>
      <c r="E607">
        <v>119.649</v>
      </c>
      <c r="F607">
        <v>120</v>
      </c>
      <c r="G607">
        <v>59.863</v>
      </c>
      <c r="H607">
        <v>2.1825000000000001</v>
      </c>
    </row>
    <row r="608" spans="1:8">
      <c r="A608">
        <v>19758.937999999998</v>
      </c>
      <c r="B608">
        <v>-72.275999999999996</v>
      </c>
      <c r="C608">
        <v>-72.254999999999995</v>
      </c>
      <c r="D608">
        <v>3.3090000000000002</v>
      </c>
      <c r="E608">
        <v>116.84699999999999</v>
      </c>
      <c r="F608">
        <v>120</v>
      </c>
      <c r="G608">
        <v>60.081000000000003</v>
      </c>
      <c r="H608">
        <v>2.0961000000000003</v>
      </c>
    </row>
    <row r="609" spans="1:8">
      <c r="A609">
        <v>19760.514999999999</v>
      </c>
      <c r="B609">
        <v>-72.328000000000003</v>
      </c>
      <c r="C609">
        <v>-72.302000000000007</v>
      </c>
      <c r="D609">
        <v>2.996</v>
      </c>
      <c r="E609">
        <v>114.14</v>
      </c>
      <c r="F609">
        <v>120</v>
      </c>
      <c r="G609">
        <v>60.357999999999997</v>
      </c>
      <c r="H609">
        <v>2.0160000000000005</v>
      </c>
    </row>
    <row r="610" spans="1:8">
      <c r="A610">
        <v>19762.088</v>
      </c>
      <c r="B610">
        <v>-72.378</v>
      </c>
      <c r="C610">
        <v>-72.347999999999999</v>
      </c>
      <c r="D610">
        <v>2.9630000000000001</v>
      </c>
      <c r="E610">
        <v>113.11799999999999</v>
      </c>
      <c r="F610">
        <v>120</v>
      </c>
      <c r="G610">
        <v>60.37</v>
      </c>
      <c r="H610">
        <v>1.9863</v>
      </c>
    </row>
    <row r="611" spans="1:8">
      <c r="A611">
        <v>19763.665000000001</v>
      </c>
      <c r="B611">
        <v>-72.430000000000007</v>
      </c>
      <c r="C611">
        <v>-72.396000000000001</v>
      </c>
      <c r="D611">
        <v>3.0059999999999998</v>
      </c>
      <c r="E611">
        <v>112.84099999999999</v>
      </c>
      <c r="F611">
        <v>120</v>
      </c>
      <c r="G611">
        <v>60.392000000000003</v>
      </c>
      <c r="H611">
        <v>1.9782</v>
      </c>
    </row>
    <row r="612" spans="1:8">
      <c r="A612">
        <v>19765.241000000002</v>
      </c>
      <c r="B612">
        <v>-72.480999999999995</v>
      </c>
      <c r="C612">
        <v>-72.442999999999998</v>
      </c>
      <c r="D612">
        <v>2.9980000000000002</v>
      </c>
      <c r="E612">
        <v>113.898</v>
      </c>
      <c r="F612">
        <v>120</v>
      </c>
      <c r="G612">
        <v>60.277000000000001</v>
      </c>
      <c r="H612">
        <v>2.0088000000000004</v>
      </c>
    </row>
    <row r="613" spans="1:8">
      <c r="A613">
        <v>19766.82</v>
      </c>
      <c r="B613">
        <v>-72.531999999999996</v>
      </c>
      <c r="C613">
        <v>-72.489999999999995</v>
      </c>
      <c r="D613">
        <v>2.98</v>
      </c>
      <c r="E613">
        <v>114.271</v>
      </c>
      <c r="F613">
        <v>120</v>
      </c>
      <c r="G613">
        <v>60.198999999999998</v>
      </c>
      <c r="H613">
        <v>2.0196000000000001</v>
      </c>
    </row>
    <row r="614" spans="1:8">
      <c r="A614">
        <v>19768.710999999999</v>
      </c>
      <c r="B614">
        <v>-72.590999999999994</v>
      </c>
      <c r="C614">
        <v>-72.545000000000002</v>
      </c>
      <c r="D614">
        <v>2.879</v>
      </c>
      <c r="E614">
        <v>109.861</v>
      </c>
      <c r="F614">
        <v>120</v>
      </c>
      <c r="G614">
        <v>60.679000000000002</v>
      </c>
      <c r="H614">
        <v>1.8936000000000002</v>
      </c>
    </row>
    <row r="615" spans="1:8">
      <c r="A615">
        <v>19770.596000000001</v>
      </c>
      <c r="B615">
        <v>-72.650999999999996</v>
      </c>
      <c r="C615">
        <v>-72.599000000000004</v>
      </c>
      <c r="D615">
        <v>2.9129999999999998</v>
      </c>
      <c r="E615">
        <v>107.339</v>
      </c>
      <c r="F615">
        <v>120</v>
      </c>
      <c r="G615">
        <v>60.692999999999998</v>
      </c>
      <c r="H615">
        <v>1.8252000000000002</v>
      </c>
    </row>
    <row r="616" spans="1:8">
      <c r="A616">
        <v>19772.175999999999</v>
      </c>
      <c r="B616">
        <v>-72.703000000000003</v>
      </c>
      <c r="C616">
        <v>-72.647999999999996</v>
      </c>
      <c r="D616">
        <v>3.0670000000000002</v>
      </c>
      <c r="E616">
        <v>109.72199999999999</v>
      </c>
      <c r="F616">
        <v>120</v>
      </c>
      <c r="G616">
        <v>60.302</v>
      </c>
      <c r="H616">
        <v>1.8900000000000001</v>
      </c>
    </row>
    <row r="617" spans="1:8">
      <c r="A617">
        <v>19773.752</v>
      </c>
      <c r="B617">
        <v>-72.756</v>
      </c>
      <c r="C617">
        <v>-72.695999999999998</v>
      </c>
      <c r="D617">
        <v>3.0819999999999999</v>
      </c>
      <c r="E617">
        <v>112.866</v>
      </c>
      <c r="F617">
        <v>120</v>
      </c>
      <c r="G617">
        <v>60.323999999999998</v>
      </c>
      <c r="H617">
        <v>1.9790999999999999</v>
      </c>
    </row>
    <row r="618" spans="1:8">
      <c r="A618">
        <v>19775.650000000001</v>
      </c>
      <c r="B618">
        <v>-72.813999999999993</v>
      </c>
      <c r="C618">
        <v>-72.75</v>
      </c>
      <c r="D618">
        <v>2.8180000000000001</v>
      </c>
      <c r="E618">
        <v>114.533</v>
      </c>
      <c r="F618">
        <v>120</v>
      </c>
      <c r="G618">
        <v>60.084000000000003</v>
      </c>
      <c r="H618">
        <v>2.0267999999999997</v>
      </c>
    </row>
    <row r="619" spans="1:8">
      <c r="A619">
        <v>19777.541000000001</v>
      </c>
      <c r="B619">
        <v>-72.867999999999995</v>
      </c>
      <c r="C619">
        <v>-72.8</v>
      </c>
      <c r="D619">
        <v>2.6469999999999998</v>
      </c>
      <c r="E619">
        <v>116.423</v>
      </c>
      <c r="F619">
        <v>120</v>
      </c>
      <c r="G619">
        <v>59.923000000000002</v>
      </c>
      <c r="H619">
        <v>2.0834999999999999</v>
      </c>
    </row>
    <row r="620" spans="1:8">
      <c r="A620">
        <v>20052.95</v>
      </c>
      <c r="B620">
        <v>-72.853999999999999</v>
      </c>
      <c r="C620">
        <v>-72.852999999999994</v>
      </c>
      <c r="D620">
        <v>0</v>
      </c>
      <c r="E620">
        <v>123.684</v>
      </c>
      <c r="F620">
        <v>120</v>
      </c>
      <c r="G620">
        <v>59.249000000000002</v>
      </c>
      <c r="H620">
        <v>2.3139000000000003</v>
      </c>
    </row>
    <row r="621" spans="1:8">
      <c r="A621">
        <v>20054.811000000002</v>
      </c>
      <c r="B621">
        <v>-72.908000000000001</v>
      </c>
      <c r="C621">
        <v>-72.906999999999996</v>
      </c>
      <c r="D621">
        <v>2.9039999999999999</v>
      </c>
      <c r="E621">
        <v>128.34899999999999</v>
      </c>
      <c r="F621">
        <v>120</v>
      </c>
      <c r="G621">
        <v>59.1</v>
      </c>
      <c r="H621">
        <v>2.4750000000000001</v>
      </c>
    </row>
    <row r="622" spans="1:8">
      <c r="A622">
        <v>20056.670999999998</v>
      </c>
      <c r="B622">
        <v>-72.962000000000003</v>
      </c>
      <c r="C622">
        <v>-72.960999999999999</v>
      </c>
      <c r="D622">
        <v>2.8940000000000001</v>
      </c>
      <c r="E622">
        <v>125.89700000000001</v>
      </c>
      <c r="F622">
        <v>120</v>
      </c>
      <c r="G622">
        <v>59.618000000000002</v>
      </c>
      <c r="H622">
        <v>2.3885999999999998</v>
      </c>
    </row>
    <row r="623" spans="1:8">
      <c r="A623">
        <v>20058.544999999998</v>
      </c>
      <c r="B623">
        <v>-73.018000000000001</v>
      </c>
      <c r="C623">
        <v>-73.016000000000005</v>
      </c>
      <c r="D623">
        <v>2.91</v>
      </c>
      <c r="E623">
        <v>128.27199999999999</v>
      </c>
      <c r="F623">
        <v>120</v>
      </c>
      <c r="G623">
        <v>59.125</v>
      </c>
      <c r="H623">
        <v>2.4723000000000002</v>
      </c>
    </row>
    <row r="624" spans="1:8">
      <c r="A624">
        <v>20060.437999999998</v>
      </c>
      <c r="B624">
        <v>-73.072000000000003</v>
      </c>
      <c r="C624">
        <v>-73.069000000000003</v>
      </c>
      <c r="D624">
        <v>2.847</v>
      </c>
      <c r="E624">
        <v>125.89100000000001</v>
      </c>
      <c r="F624">
        <v>120</v>
      </c>
      <c r="G624">
        <v>59.472000000000001</v>
      </c>
      <c r="H624">
        <v>2.3885999999999998</v>
      </c>
    </row>
    <row r="625" spans="1:8">
      <c r="A625">
        <v>20062.333999999999</v>
      </c>
      <c r="B625">
        <v>-73.125</v>
      </c>
      <c r="C625">
        <v>-73.122</v>
      </c>
      <c r="D625">
        <v>2.7949999999999999</v>
      </c>
      <c r="E625">
        <v>128.05199999999999</v>
      </c>
      <c r="F625">
        <v>120</v>
      </c>
      <c r="G625">
        <v>58.984000000000002</v>
      </c>
      <c r="H625">
        <v>2.4641999999999999</v>
      </c>
    </row>
    <row r="626" spans="1:8">
      <c r="A626">
        <v>20064.23</v>
      </c>
      <c r="B626">
        <v>-73.179000000000002</v>
      </c>
      <c r="C626">
        <v>-73.174999999999997</v>
      </c>
      <c r="D626">
        <v>2.794</v>
      </c>
      <c r="E626">
        <v>130.81299999999999</v>
      </c>
      <c r="F626">
        <v>120</v>
      </c>
      <c r="G626">
        <v>58.747</v>
      </c>
      <c r="H626">
        <v>2.5641000000000003</v>
      </c>
    </row>
    <row r="627" spans="1:8">
      <c r="A627">
        <v>20066.125</v>
      </c>
      <c r="B627">
        <v>-73.231999999999999</v>
      </c>
      <c r="C627">
        <v>-73.227999999999994</v>
      </c>
      <c r="D627">
        <v>2.7919999999999998</v>
      </c>
      <c r="E627">
        <v>130.85499999999999</v>
      </c>
      <c r="F627">
        <v>120</v>
      </c>
      <c r="G627">
        <v>58.865000000000002</v>
      </c>
      <c r="H627">
        <v>2.5659000000000001</v>
      </c>
    </row>
    <row r="628" spans="1:8">
      <c r="A628">
        <v>20068.014999999999</v>
      </c>
      <c r="B628">
        <v>-73.286000000000001</v>
      </c>
      <c r="C628">
        <v>-73.281999999999996</v>
      </c>
      <c r="D628">
        <v>2.839</v>
      </c>
      <c r="E628">
        <v>125.764</v>
      </c>
      <c r="F628">
        <v>120</v>
      </c>
      <c r="G628">
        <v>59.402999999999999</v>
      </c>
      <c r="H628">
        <v>2.3841000000000001</v>
      </c>
    </row>
    <row r="629" spans="1:8">
      <c r="A629">
        <v>20069.911</v>
      </c>
      <c r="B629">
        <v>-73.337999999999994</v>
      </c>
      <c r="C629">
        <v>-73.332999999999998</v>
      </c>
      <c r="D629">
        <v>2.7040000000000002</v>
      </c>
      <c r="E629">
        <v>123.04900000000001</v>
      </c>
      <c r="F629">
        <v>120</v>
      </c>
      <c r="G629">
        <v>59.558999999999997</v>
      </c>
      <c r="H629">
        <v>2.2923</v>
      </c>
    </row>
    <row r="630" spans="1:8">
      <c r="A630">
        <v>20071.803</v>
      </c>
      <c r="B630">
        <v>-73.391999999999996</v>
      </c>
      <c r="C630">
        <v>-73.387</v>
      </c>
      <c r="D630">
        <v>2.8319999999999999</v>
      </c>
      <c r="E630">
        <v>114.97799999999999</v>
      </c>
      <c r="F630">
        <v>120</v>
      </c>
      <c r="G630">
        <v>60.390999999999998</v>
      </c>
      <c r="H630">
        <v>2.0402999999999998</v>
      </c>
    </row>
    <row r="631" spans="1:8">
      <c r="A631">
        <v>20073.684000000001</v>
      </c>
      <c r="B631">
        <v>-73.444999999999993</v>
      </c>
      <c r="C631">
        <v>-73.438999999999993</v>
      </c>
      <c r="D631">
        <v>2.7650000000000001</v>
      </c>
      <c r="E631">
        <v>115.568</v>
      </c>
      <c r="F631">
        <v>120</v>
      </c>
      <c r="G631">
        <v>60.247</v>
      </c>
      <c r="H631">
        <v>2.0583</v>
      </c>
    </row>
    <row r="632" spans="1:8">
      <c r="A632">
        <v>20075.544000000002</v>
      </c>
      <c r="B632">
        <v>-73.495999999999995</v>
      </c>
      <c r="C632">
        <v>-73.489999999999995</v>
      </c>
      <c r="D632">
        <v>2.766</v>
      </c>
      <c r="E632">
        <v>109.642</v>
      </c>
      <c r="F632">
        <v>120</v>
      </c>
      <c r="G632">
        <v>60.648000000000003</v>
      </c>
      <c r="H632">
        <v>1.8881999999999999</v>
      </c>
    </row>
    <row r="633" spans="1:8">
      <c r="A633">
        <v>20077.402999999998</v>
      </c>
      <c r="B633">
        <v>-73.549000000000007</v>
      </c>
      <c r="C633">
        <v>-73.542000000000002</v>
      </c>
      <c r="D633">
        <v>2.7850000000000001</v>
      </c>
      <c r="E633">
        <v>113.639</v>
      </c>
      <c r="F633">
        <v>120</v>
      </c>
      <c r="G633">
        <v>60.112000000000002</v>
      </c>
      <c r="H633">
        <v>2.0007000000000001</v>
      </c>
    </row>
    <row r="634" spans="1:8">
      <c r="A634">
        <v>20079.263999999999</v>
      </c>
      <c r="B634">
        <v>-73.602999999999994</v>
      </c>
      <c r="C634">
        <v>-73.596000000000004</v>
      </c>
      <c r="D634">
        <v>2.8780000000000001</v>
      </c>
      <c r="E634">
        <v>118.30200000000001</v>
      </c>
      <c r="F634">
        <v>120</v>
      </c>
      <c r="G634">
        <v>59.877000000000002</v>
      </c>
      <c r="H634">
        <v>2.1411000000000002</v>
      </c>
    </row>
    <row r="635" spans="1:8">
      <c r="A635">
        <v>20081.123</v>
      </c>
      <c r="B635">
        <v>-73.656999999999996</v>
      </c>
      <c r="C635">
        <v>-73.650000000000006</v>
      </c>
      <c r="D635">
        <v>2.9060000000000001</v>
      </c>
      <c r="E635">
        <v>117.506</v>
      </c>
      <c r="F635">
        <v>120</v>
      </c>
      <c r="G635">
        <v>59.92</v>
      </c>
      <c r="H635">
        <v>2.1168</v>
      </c>
    </row>
    <row r="636" spans="1:8">
      <c r="A636">
        <v>20083.006000000001</v>
      </c>
      <c r="B636">
        <v>-73.712000000000003</v>
      </c>
      <c r="C636">
        <v>-73.703999999999994</v>
      </c>
      <c r="D636">
        <v>2.8769999999999998</v>
      </c>
      <c r="E636">
        <v>117.503</v>
      </c>
      <c r="F636">
        <v>120</v>
      </c>
      <c r="G636">
        <v>59.960999999999999</v>
      </c>
      <c r="H636">
        <v>2.1158999999999999</v>
      </c>
    </row>
    <row r="637" spans="1:8">
      <c r="A637">
        <v>20084.901999999998</v>
      </c>
      <c r="B637">
        <v>-73.766000000000005</v>
      </c>
      <c r="C637">
        <v>-73.757999999999996</v>
      </c>
      <c r="D637">
        <v>2.84</v>
      </c>
      <c r="E637">
        <v>116.83199999999999</v>
      </c>
      <c r="F637">
        <v>120</v>
      </c>
      <c r="G637">
        <v>60.043999999999997</v>
      </c>
      <c r="H637">
        <v>2.0961000000000003</v>
      </c>
    </row>
    <row r="638" spans="1:8">
      <c r="A638">
        <v>20086.798999999999</v>
      </c>
      <c r="B638">
        <v>-73.820999999999998</v>
      </c>
      <c r="C638">
        <v>-73.811999999999998</v>
      </c>
      <c r="D638">
        <v>2.85</v>
      </c>
      <c r="E638">
        <v>113.58</v>
      </c>
      <c r="F638">
        <v>120</v>
      </c>
      <c r="G638">
        <v>60.460999999999999</v>
      </c>
      <c r="H638">
        <v>1.9998</v>
      </c>
    </row>
    <row r="639" spans="1:8">
      <c r="A639">
        <v>20088.692999999999</v>
      </c>
      <c r="B639">
        <v>-73.876000000000005</v>
      </c>
      <c r="C639">
        <v>-73.867000000000004</v>
      </c>
      <c r="D639">
        <v>2.8959999999999999</v>
      </c>
      <c r="E639">
        <v>110.666</v>
      </c>
      <c r="F639">
        <v>120</v>
      </c>
      <c r="G639">
        <v>60.466000000000001</v>
      </c>
      <c r="H639">
        <v>1.9161000000000001</v>
      </c>
    </row>
    <row r="640" spans="1:8">
      <c r="A640">
        <v>20090.59</v>
      </c>
      <c r="B640">
        <v>-73.930000000000007</v>
      </c>
      <c r="C640">
        <v>-73.92</v>
      </c>
      <c r="D640">
        <v>2.84</v>
      </c>
      <c r="E640">
        <v>112.02800000000001</v>
      </c>
      <c r="F640">
        <v>120</v>
      </c>
      <c r="G640">
        <v>60.344000000000001</v>
      </c>
      <c r="H640">
        <v>1.9548000000000001</v>
      </c>
    </row>
    <row r="641" spans="1:8">
      <c r="A641">
        <v>20092.478999999999</v>
      </c>
      <c r="B641">
        <v>-73.984999999999999</v>
      </c>
      <c r="C641">
        <v>-73.974999999999994</v>
      </c>
      <c r="D641">
        <v>2.875</v>
      </c>
      <c r="E641">
        <v>111.14</v>
      </c>
      <c r="F641">
        <v>120</v>
      </c>
      <c r="G641">
        <v>60.39</v>
      </c>
      <c r="H641">
        <v>1.9296000000000002</v>
      </c>
    </row>
    <row r="642" spans="1:8">
      <c r="A642">
        <v>20094.371999999999</v>
      </c>
      <c r="B642">
        <v>-74.040000000000006</v>
      </c>
      <c r="C642">
        <v>-74.028999999999996</v>
      </c>
      <c r="D642">
        <v>2.8580000000000001</v>
      </c>
      <c r="E642">
        <v>111.807</v>
      </c>
      <c r="F642">
        <v>120</v>
      </c>
      <c r="G642">
        <v>60.292000000000002</v>
      </c>
      <c r="H642">
        <v>1.9485000000000001</v>
      </c>
    </row>
    <row r="643" spans="1:8">
      <c r="A643">
        <v>20096.244999999999</v>
      </c>
      <c r="B643">
        <v>-74.093000000000004</v>
      </c>
      <c r="C643">
        <v>-74.081999999999994</v>
      </c>
      <c r="D643">
        <v>2.8250000000000002</v>
      </c>
      <c r="E643">
        <v>113.872</v>
      </c>
      <c r="F643">
        <v>120</v>
      </c>
      <c r="G643">
        <v>60.216000000000001</v>
      </c>
      <c r="H643">
        <v>2.0078999999999998</v>
      </c>
    </row>
    <row r="644" spans="1:8">
      <c r="A644">
        <v>20098.116000000002</v>
      </c>
      <c r="B644">
        <v>-74.147999999999996</v>
      </c>
      <c r="C644">
        <v>-74.135999999999996</v>
      </c>
      <c r="D644">
        <v>2.907</v>
      </c>
      <c r="E644">
        <v>114.667</v>
      </c>
      <c r="F644">
        <v>120</v>
      </c>
      <c r="G644">
        <v>60.143999999999998</v>
      </c>
      <c r="H644">
        <v>2.0313000000000003</v>
      </c>
    </row>
    <row r="645" spans="1:8">
      <c r="A645">
        <v>20099.98</v>
      </c>
      <c r="B645">
        <v>-74.201999999999998</v>
      </c>
      <c r="C645">
        <v>-74.19</v>
      </c>
      <c r="D645">
        <v>2.867</v>
      </c>
      <c r="E645">
        <v>112.694</v>
      </c>
      <c r="F645">
        <v>120</v>
      </c>
      <c r="G645">
        <v>60.335999999999999</v>
      </c>
      <c r="H645">
        <v>1.9737</v>
      </c>
    </row>
    <row r="646" spans="1:8">
      <c r="A646">
        <v>20101.841</v>
      </c>
      <c r="B646">
        <v>-74.256</v>
      </c>
      <c r="C646">
        <v>-74.244</v>
      </c>
      <c r="D646">
        <v>2.895</v>
      </c>
      <c r="E646">
        <v>113.86199999999999</v>
      </c>
      <c r="F646">
        <v>120</v>
      </c>
      <c r="G646">
        <v>60.2</v>
      </c>
      <c r="H646">
        <v>2.0078999999999998</v>
      </c>
    </row>
    <row r="647" spans="1:8">
      <c r="A647">
        <v>20103.708999999999</v>
      </c>
      <c r="B647">
        <v>-74.31</v>
      </c>
      <c r="C647">
        <v>-74.296999999999997</v>
      </c>
      <c r="D647">
        <v>2.8460000000000001</v>
      </c>
      <c r="E647">
        <v>115.252</v>
      </c>
      <c r="F647">
        <v>120</v>
      </c>
      <c r="G647">
        <v>60.107999999999997</v>
      </c>
      <c r="H647">
        <v>2.0484</v>
      </c>
    </row>
    <row r="648" spans="1:8">
      <c r="A648">
        <v>20105.566999999999</v>
      </c>
      <c r="B648">
        <v>-74.363</v>
      </c>
      <c r="C648">
        <v>-74.349000000000004</v>
      </c>
      <c r="D648">
        <v>2.8149999999999999</v>
      </c>
      <c r="E648">
        <v>116.57599999999999</v>
      </c>
      <c r="F648">
        <v>120</v>
      </c>
      <c r="G648">
        <v>59.939</v>
      </c>
      <c r="H648">
        <v>2.0880000000000001</v>
      </c>
    </row>
    <row r="649" spans="1:8">
      <c r="A649">
        <v>20107.428</v>
      </c>
      <c r="B649">
        <v>-74.418000000000006</v>
      </c>
      <c r="C649">
        <v>-74.403999999999996</v>
      </c>
      <c r="D649">
        <v>2.93</v>
      </c>
      <c r="E649">
        <v>113.755</v>
      </c>
      <c r="F649">
        <v>120</v>
      </c>
      <c r="G649">
        <v>60.274999999999999</v>
      </c>
      <c r="H649">
        <v>2.0042999999999997</v>
      </c>
    </row>
    <row r="650" spans="1:8">
      <c r="A650">
        <v>20109.317999999999</v>
      </c>
      <c r="B650">
        <v>-74.471999999999994</v>
      </c>
      <c r="C650">
        <v>-74.457999999999998</v>
      </c>
      <c r="D650">
        <v>2.8610000000000002</v>
      </c>
      <c r="E650">
        <v>114.88800000000001</v>
      </c>
      <c r="F650">
        <v>120</v>
      </c>
      <c r="G650">
        <v>60.030999999999999</v>
      </c>
      <c r="H650">
        <v>2.0375999999999999</v>
      </c>
    </row>
    <row r="651" spans="1:8">
      <c r="A651">
        <v>20111.212</v>
      </c>
      <c r="B651">
        <v>-74.528000000000006</v>
      </c>
      <c r="C651">
        <v>-74.513000000000005</v>
      </c>
      <c r="D651">
        <v>2.9180000000000001</v>
      </c>
      <c r="E651">
        <v>114.401</v>
      </c>
      <c r="F651">
        <v>120</v>
      </c>
      <c r="G651">
        <v>60.127000000000002</v>
      </c>
      <c r="H651">
        <v>2.0232000000000001</v>
      </c>
    </row>
    <row r="652" spans="1:8">
      <c r="A652">
        <v>20113.108</v>
      </c>
      <c r="B652">
        <v>-74.584999999999994</v>
      </c>
      <c r="C652">
        <v>-74.569000000000003</v>
      </c>
      <c r="D652">
        <v>2.9820000000000002</v>
      </c>
      <c r="E652">
        <v>112.501</v>
      </c>
      <c r="F652">
        <v>120</v>
      </c>
      <c r="G652">
        <v>60.354999999999997</v>
      </c>
      <c r="H652">
        <v>1.9682999999999999</v>
      </c>
    </row>
    <row r="653" spans="1:8">
      <c r="A653">
        <v>20114.996999999999</v>
      </c>
      <c r="B653">
        <v>-74.64</v>
      </c>
      <c r="C653">
        <v>-74.623999999999995</v>
      </c>
      <c r="D653">
        <v>2.867</v>
      </c>
      <c r="E653">
        <v>111.917</v>
      </c>
      <c r="F653">
        <v>120</v>
      </c>
      <c r="G653">
        <v>60.363</v>
      </c>
      <c r="H653">
        <v>1.9512000000000003</v>
      </c>
    </row>
    <row r="654" spans="1:8">
      <c r="A654">
        <v>20116.89</v>
      </c>
      <c r="B654">
        <v>-74.694999999999993</v>
      </c>
      <c r="C654">
        <v>-74.677999999999997</v>
      </c>
      <c r="D654">
        <v>2.8650000000000002</v>
      </c>
      <c r="E654">
        <v>110.08799999999999</v>
      </c>
      <c r="F654">
        <v>120</v>
      </c>
      <c r="G654">
        <v>60.497999999999998</v>
      </c>
      <c r="H654">
        <v>1.8999000000000001</v>
      </c>
    </row>
    <row r="655" spans="1:8">
      <c r="A655">
        <v>20118.780999999999</v>
      </c>
      <c r="B655">
        <v>-74.75</v>
      </c>
      <c r="C655">
        <v>-74.733000000000004</v>
      </c>
      <c r="D655">
        <v>2.9049999999999998</v>
      </c>
      <c r="E655">
        <v>108.937</v>
      </c>
      <c r="F655">
        <v>120</v>
      </c>
      <c r="G655">
        <v>60.5</v>
      </c>
      <c r="H655">
        <v>1.8684000000000001</v>
      </c>
    </row>
    <row r="656" spans="1:8">
      <c r="A656">
        <v>20120.657999999999</v>
      </c>
      <c r="B656">
        <v>-74.807000000000002</v>
      </c>
      <c r="C656">
        <v>-74.789000000000001</v>
      </c>
      <c r="D656">
        <v>2.9980000000000002</v>
      </c>
      <c r="E656">
        <v>112.777</v>
      </c>
      <c r="F656">
        <v>120</v>
      </c>
      <c r="G656">
        <v>60.18</v>
      </c>
      <c r="H656">
        <v>1.9764000000000002</v>
      </c>
    </row>
    <row r="657" spans="1:8">
      <c r="A657">
        <v>20122.552</v>
      </c>
      <c r="B657">
        <v>-74.858999999999995</v>
      </c>
      <c r="C657">
        <v>-74.840999999999994</v>
      </c>
      <c r="D657">
        <v>2.738</v>
      </c>
      <c r="E657">
        <v>112.565</v>
      </c>
      <c r="F657">
        <v>120</v>
      </c>
      <c r="G657">
        <v>60.348999999999997</v>
      </c>
      <c r="H657">
        <v>1.9701000000000002</v>
      </c>
    </row>
    <row r="658" spans="1:8">
      <c r="A658">
        <v>20124.437999999998</v>
      </c>
      <c r="B658">
        <v>-74.912999999999997</v>
      </c>
      <c r="C658">
        <v>-74.894000000000005</v>
      </c>
      <c r="D658">
        <v>2.839</v>
      </c>
      <c r="E658">
        <v>114.65</v>
      </c>
      <c r="F658">
        <v>120</v>
      </c>
      <c r="G658">
        <v>59.973999999999997</v>
      </c>
      <c r="H658">
        <v>2.0303999999999998</v>
      </c>
    </row>
    <row r="659" spans="1:8">
      <c r="A659">
        <v>20126.307000000001</v>
      </c>
      <c r="B659">
        <v>-74.966999999999999</v>
      </c>
      <c r="C659">
        <v>-74.947999999999993</v>
      </c>
      <c r="D659">
        <v>2.8690000000000002</v>
      </c>
      <c r="E659">
        <v>119.41200000000001</v>
      </c>
      <c r="F659">
        <v>120</v>
      </c>
      <c r="G659">
        <v>59.703000000000003</v>
      </c>
      <c r="H659">
        <v>2.1753</v>
      </c>
    </row>
    <row r="660" spans="1:8">
      <c r="A660">
        <v>20128.203000000001</v>
      </c>
      <c r="B660">
        <v>-75.024000000000001</v>
      </c>
      <c r="C660">
        <v>-75.004000000000005</v>
      </c>
      <c r="D660">
        <v>2.9580000000000002</v>
      </c>
      <c r="E660">
        <v>119.85899999999999</v>
      </c>
      <c r="F660">
        <v>120</v>
      </c>
      <c r="G660">
        <v>59.655000000000001</v>
      </c>
      <c r="H660">
        <v>2.1896999999999998</v>
      </c>
    </row>
    <row r="661" spans="1:8">
      <c r="A661">
        <v>20130.416000000001</v>
      </c>
      <c r="B661">
        <v>-75.081000000000003</v>
      </c>
      <c r="C661">
        <v>-75.061000000000007</v>
      </c>
      <c r="D661">
        <v>2.5529999999999999</v>
      </c>
      <c r="E661">
        <v>121.398</v>
      </c>
      <c r="F661">
        <v>120</v>
      </c>
      <c r="G661">
        <v>59.720999999999997</v>
      </c>
      <c r="H661">
        <v>2.2383000000000002</v>
      </c>
    </row>
    <row r="662" spans="1:8">
      <c r="A662">
        <v>20132.309000000001</v>
      </c>
      <c r="B662">
        <v>-75.135000000000005</v>
      </c>
      <c r="C662">
        <v>-75.114999999999995</v>
      </c>
      <c r="D662">
        <v>2.8479999999999999</v>
      </c>
      <c r="E662">
        <v>117.482</v>
      </c>
      <c r="F662">
        <v>120</v>
      </c>
      <c r="G662">
        <v>59.9</v>
      </c>
      <c r="H662">
        <v>2.1158999999999999</v>
      </c>
    </row>
    <row r="663" spans="1:8">
      <c r="A663">
        <v>20134.201000000001</v>
      </c>
      <c r="B663">
        <v>-75.186000000000007</v>
      </c>
      <c r="C663">
        <v>-75.165000000000006</v>
      </c>
      <c r="D663">
        <v>2.6539999999999999</v>
      </c>
      <c r="E663">
        <v>121.104</v>
      </c>
      <c r="F663">
        <v>120</v>
      </c>
      <c r="G663">
        <v>59.645000000000003</v>
      </c>
      <c r="H663">
        <v>2.2292999999999998</v>
      </c>
    </row>
    <row r="664" spans="1:8">
      <c r="A664">
        <v>20136.407999999999</v>
      </c>
      <c r="B664">
        <v>-75.242000000000004</v>
      </c>
      <c r="C664">
        <v>-75.221000000000004</v>
      </c>
      <c r="D664">
        <v>2.5369999999999999</v>
      </c>
      <c r="E664">
        <v>113.628</v>
      </c>
      <c r="F664">
        <v>120</v>
      </c>
      <c r="G664">
        <v>60.281999999999996</v>
      </c>
      <c r="H664">
        <v>2.0007000000000001</v>
      </c>
    </row>
    <row r="665" spans="1:8">
      <c r="A665">
        <v>20138.614000000001</v>
      </c>
      <c r="B665">
        <v>-75.3</v>
      </c>
      <c r="C665">
        <v>-75.278000000000006</v>
      </c>
      <c r="D665">
        <v>2.6019999999999999</v>
      </c>
      <c r="E665">
        <v>114.34399999999999</v>
      </c>
      <c r="F665">
        <v>120</v>
      </c>
      <c r="G665">
        <v>60.155999999999999</v>
      </c>
      <c r="H665">
        <v>2.0213999999999999</v>
      </c>
    </row>
    <row r="666" spans="1:8">
      <c r="A666">
        <v>20140.509999999998</v>
      </c>
      <c r="B666">
        <v>-75.350999999999999</v>
      </c>
      <c r="C666">
        <v>-75.328999999999994</v>
      </c>
      <c r="D666">
        <v>2.6709999999999998</v>
      </c>
      <c r="E666">
        <v>115.133</v>
      </c>
      <c r="F666">
        <v>120</v>
      </c>
      <c r="G666">
        <v>60.024000000000001</v>
      </c>
      <c r="H666">
        <v>2.0448</v>
      </c>
    </row>
    <row r="667" spans="1:8">
      <c r="A667">
        <v>20142.404999999999</v>
      </c>
      <c r="B667">
        <v>-75.403000000000006</v>
      </c>
      <c r="C667">
        <v>-75.38</v>
      </c>
      <c r="D667">
        <v>2.6869999999999998</v>
      </c>
      <c r="E667">
        <v>117.52</v>
      </c>
      <c r="F667">
        <v>120</v>
      </c>
      <c r="G667">
        <v>59.933999999999997</v>
      </c>
      <c r="H667">
        <v>2.1168</v>
      </c>
    </row>
    <row r="668" spans="1:8">
      <c r="A668">
        <v>20144.294999999998</v>
      </c>
      <c r="B668">
        <v>-75.456000000000003</v>
      </c>
      <c r="C668">
        <v>-75.432000000000002</v>
      </c>
      <c r="D668">
        <v>2.7789999999999999</v>
      </c>
      <c r="E668">
        <v>116.51300000000001</v>
      </c>
      <c r="F668">
        <v>120</v>
      </c>
      <c r="G668">
        <v>60.027999999999999</v>
      </c>
      <c r="H668">
        <v>2.0862000000000003</v>
      </c>
    </row>
    <row r="669" spans="1:8">
      <c r="A669">
        <v>20146.187999999998</v>
      </c>
      <c r="B669">
        <v>-75.509</v>
      </c>
      <c r="C669">
        <v>-75.484999999999999</v>
      </c>
      <c r="D669">
        <v>2.782</v>
      </c>
      <c r="E669">
        <v>115.926</v>
      </c>
      <c r="F669">
        <v>120</v>
      </c>
      <c r="G669">
        <v>59.936999999999998</v>
      </c>
      <c r="H669">
        <v>2.0682</v>
      </c>
    </row>
    <row r="670" spans="1:8">
      <c r="A670">
        <v>20148.084999999999</v>
      </c>
      <c r="B670">
        <v>-75.563000000000002</v>
      </c>
      <c r="C670">
        <v>-75.537999999999997</v>
      </c>
      <c r="D670">
        <v>2.8260000000000001</v>
      </c>
      <c r="E670">
        <v>118.70099999999999</v>
      </c>
      <c r="F670">
        <v>120</v>
      </c>
      <c r="G670">
        <v>59.725000000000001</v>
      </c>
      <c r="H670">
        <v>2.1536999999999997</v>
      </c>
    </row>
    <row r="671" spans="1:8">
      <c r="A671">
        <v>20150.296999999999</v>
      </c>
      <c r="B671">
        <v>-75.620999999999995</v>
      </c>
      <c r="C671">
        <v>-75.596000000000004</v>
      </c>
      <c r="D671">
        <v>2.5939999999999999</v>
      </c>
      <c r="E671">
        <v>121.498</v>
      </c>
      <c r="F671">
        <v>120</v>
      </c>
      <c r="G671">
        <v>59.469000000000001</v>
      </c>
      <c r="H671">
        <v>2.2419000000000002</v>
      </c>
    </row>
    <row r="672" spans="1:8">
      <c r="A672">
        <v>20152.187000000002</v>
      </c>
      <c r="B672">
        <v>-75.674000000000007</v>
      </c>
      <c r="C672">
        <v>-75.647999999999996</v>
      </c>
      <c r="D672">
        <v>2.7839999999999998</v>
      </c>
      <c r="E672">
        <v>112.794</v>
      </c>
      <c r="F672">
        <v>120</v>
      </c>
      <c r="G672">
        <v>60.295999999999999</v>
      </c>
      <c r="H672">
        <v>1.9764000000000002</v>
      </c>
    </row>
    <row r="673" spans="1:8">
      <c r="A673">
        <v>20154.098999999998</v>
      </c>
      <c r="B673">
        <v>-75.725999999999999</v>
      </c>
      <c r="C673">
        <v>-75.7</v>
      </c>
      <c r="D673">
        <v>2.6829999999999998</v>
      </c>
      <c r="E673">
        <v>113.246</v>
      </c>
      <c r="F673">
        <v>120</v>
      </c>
      <c r="G673">
        <v>60.165999999999997</v>
      </c>
      <c r="H673">
        <v>1.9899</v>
      </c>
    </row>
    <row r="674" spans="1:8">
      <c r="A674">
        <v>20156.312000000002</v>
      </c>
      <c r="B674">
        <v>-75.784000000000006</v>
      </c>
      <c r="C674">
        <v>-75.757000000000005</v>
      </c>
      <c r="D674">
        <v>2.6</v>
      </c>
      <c r="E674">
        <v>133.74</v>
      </c>
      <c r="F674">
        <v>120</v>
      </c>
      <c r="G674">
        <v>57.911999999999999</v>
      </c>
      <c r="H674">
        <v>2.6757</v>
      </c>
    </row>
    <row r="675" spans="1:8">
      <c r="A675">
        <v>20158.525000000001</v>
      </c>
      <c r="B675">
        <v>-75.84</v>
      </c>
      <c r="C675">
        <v>-75.813000000000002</v>
      </c>
      <c r="D675">
        <v>2.5139999999999998</v>
      </c>
      <c r="E675">
        <v>142.86000000000001</v>
      </c>
      <c r="F675">
        <v>120</v>
      </c>
      <c r="G675">
        <v>57.88</v>
      </c>
      <c r="H675">
        <v>3.0572999999999997</v>
      </c>
    </row>
    <row r="676" spans="1:8">
      <c r="A676">
        <v>20160.734</v>
      </c>
      <c r="B676">
        <v>-75.896000000000001</v>
      </c>
      <c r="C676">
        <v>-75.867999999999995</v>
      </c>
      <c r="D676">
        <v>2.5150000000000001</v>
      </c>
      <c r="E676">
        <v>131.83699999999999</v>
      </c>
      <c r="F676">
        <v>120</v>
      </c>
      <c r="G676">
        <v>58.58</v>
      </c>
      <c r="H676">
        <v>2.6027999999999998</v>
      </c>
    </row>
    <row r="677" spans="1:8">
      <c r="A677">
        <v>20162.947</v>
      </c>
      <c r="B677">
        <v>-75.948999999999998</v>
      </c>
      <c r="C677">
        <v>-75.921000000000006</v>
      </c>
      <c r="D677">
        <v>2.3820000000000001</v>
      </c>
      <c r="E677">
        <v>138.87799999999999</v>
      </c>
      <c r="F677">
        <v>120</v>
      </c>
      <c r="G677">
        <v>57.707000000000001</v>
      </c>
      <c r="H677">
        <v>2.8836000000000004</v>
      </c>
    </row>
    <row r="678" spans="1:8">
      <c r="A678">
        <v>20165.156999999999</v>
      </c>
      <c r="B678">
        <v>-76.004999999999995</v>
      </c>
      <c r="C678">
        <v>-75.977000000000004</v>
      </c>
      <c r="D678">
        <v>2.5019999999999998</v>
      </c>
      <c r="E678">
        <v>151.17599999999999</v>
      </c>
      <c r="F678">
        <v>120</v>
      </c>
      <c r="G678">
        <v>56.898000000000003</v>
      </c>
      <c r="H678">
        <v>3.4632000000000001</v>
      </c>
    </row>
    <row r="679" spans="1:8">
      <c r="A679">
        <v>20167.366999999998</v>
      </c>
      <c r="B679">
        <v>-76.057000000000002</v>
      </c>
      <c r="C679">
        <v>-76.028999999999996</v>
      </c>
      <c r="D679">
        <v>2.3559999999999999</v>
      </c>
      <c r="E679">
        <v>125.70099999999999</v>
      </c>
      <c r="F679">
        <v>120</v>
      </c>
      <c r="G679">
        <v>60.087000000000003</v>
      </c>
      <c r="H679">
        <v>2.3822999999999999</v>
      </c>
    </row>
    <row r="680" spans="1:8">
      <c r="A680">
        <v>20169.575000000001</v>
      </c>
      <c r="B680">
        <v>-76.113</v>
      </c>
      <c r="C680">
        <v>-76.082999999999998</v>
      </c>
      <c r="D680">
        <v>2.4809999999999999</v>
      </c>
      <c r="E680">
        <v>110.623</v>
      </c>
      <c r="F680">
        <v>120</v>
      </c>
      <c r="G680">
        <v>60.220999999999997</v>
      </c>
      <c r="H680">
        <v>1.9152000000000002</v>
      </c>
    </row>
    <row r="681" spans="1:8">
      <c r="A681">
        <v>20171.780999999999</v>
      </c>
      <c r="B681">
        <v>-76.17</v>
      </c>
      <c r="C681">
        <v>-76.14</v>
      </c>
      <c r="D681">
        <v>2.5870000000000002</v>
      </c>
      <c r="E681">
        <v>122.035</v>
      </c>
      <c r="F681">
        <v>120</v>
      </c>
      <c r="G681">
        <v>59.307000000000002</v>
      </c>
      <c r="H681">
        <v>2.2589999999999999</v>
      </c>
    </row>
    <row r="682" spans="1:8">
      <c r="A682">
        <v>20173.681</v>
      </c>
      <c r="B682">
        <v>-76.227000000000004</v>
      </c>
      <c r="C682">
        <v>-76.197000000000003</v>
      </c>
      <c r="D682">
        <v>2.972</v>
      </c>
      <c r="E682">
        <v>122.056</v>
      </c>
      <c r="F682">
        <v>120</v>
      </c>
      <c r="G682">
        <v>59.423999999999999</v>
      </c>
      <c r="H682">
        <v>2.2599</v>
      </c>
    </row>
    <row r="683" spans="1:8">
      <c r="A683">
        <v>20175.545999999998</v>
      </c>
      <c r="B683">
        <v>-76.283000000000001</v>
      </c>
      <c r="C683">
        <v>-76.251999999999995</v>
      </c>
      <c r="D683">
        <v>2.9630000000000001</v>
      </c>
      <c r="E683">
        <v>121.086</v>
      </c>
      <c r="F683">
        <v>120</v>
      </c>
      <c r="G683">
        <v>59.597999999999999</v>
      </c>
      <c r="H683">
        <v>2.2284000000000002</v>
      </c>
    </row>
    <row r="684" spans="1:8">
      <c r="A684">
        <v>20177.405999999999</v>
      </c>
      <c r="B684">
        <v>-76.340999999999994</v>
      </c>
      <c r="C684">
        <v>-76.31</v>
      </c>
      <c r="D684">
        <v>3.0979999999999999</v>
      </c>
      <c r="E684">
        <v>113.97799999999999</v>
      </c>
      <c r="F684">
        <v>120</v>
      </c>
      <c r="G684">
        <v>60.277000000000001</v>
      </c>
      <c r="H684">
        <v>2.0106000000000002</v>
      </c>
    </row>
    <row r="685" spans="1:8">
      <c r="A685">
        <v>20178.956999999999</v>
      </c>
      <c r="B685">
        <v>-76.391999999999996</v>
      </c>
      <c r="C685">
        <v>-76.36</v>
      </c>
      <c r="D685">
        <v>3.258</v>
      </c>
      <c r="E685">
        <v>109.76</v>
      </c>
      <c r="F685">
        <v>120</v>
      </c>
      <c r="G685">
        <v>60.481999999999999</v>
      </c>
      <c r="H685">
        <v>1.8909</v>
      </c>
    </row>
    <row r="686" spans="1:8">
      <c r="A686">
        <v>20180.817999999999</v>
      </c>
      <c r="B686">
        <v>-76.448999999999998</v>
      </c>
      <c r="C686">
        <v>-76.417000000000002</v>
      </c>
      <c r="D686">
        <v>3.048</v>
      </c>
      <c r="E686">
        <v>104.29</v>
      </c>
      <c r="F686">
        <v>120</v>
      </c>
      <c r="G686">
        <v>61.042999999999999</v>
      </c>
      <c r="H686">
        <v>1.7451000000000001</v>
      </c>
    </row>
    <row r="687" spans="1:8">
      <c r="A687">
        <v>20183.937000000002</v>
      </c>
      <c r="B687">
        <v>-76.498999999999995</v>
      </c>
      <c r="C687">
        <v>-76.466999999999999</v>
      </c>
      <c r="D687">
        <v>1.5940000000000001</v>
      </c>
      <c r="E687">
        <v>91.183000000000007</v>
      </c>
      <c r="F687">
        <v>120</v>
      </c>
      <c r="G687">
        <v>61.978999999999999</v>
      </c>
      <c r="H687">
        <v>1.4300999999999999</v>
      </c>
    </row>
    <row r="688" spans="1:8">
      <c r="A688">
        <v>20187.087</v>
      </c>
      <c r="B688">
        <v>-76.557000000000002</v>
      </c>
      <c r="C688">
        <v>-76.522999999999996</v>
      </c>
      <c r="D688">
        <v>1.7989999999999999</v>
      </c>
      <c r="E688">
        <v>95.882999999999996</v>
      </c>
      <c r="F688">
        <v>120</v>
      </c>
      <c r="G688">
        <v>61.53</v>
      </c>
      <c r="H688">
        <v>1.5381</v>
      </c>
    </row>
    <row r="689" spans="1:8">
      <c r="A689">
        <v>20188.978999999999</v>
      </c>
      <c r="B689">
        <v>-76.611000000000004</v>
      </c>
      <c r="C689">
        <v>-76.576999999999998</v>
      </c>
      <c r="D689">
        <v>2.8570000000000002</v>
      </c>
      <c r="E689">
        <v>93.034999999999997</v>
      </c>
      <c r="F689">
        <v>120</v>
      </c>
      <c r="G689">
        <v>61.850999999999999</v>
      </c>
      <c r="H689">
        <v>1.4723999999999999</v>
      </c>
    </row>
    <row r="690" spans="1:8">
      <c r="A690">
        <v>20191.192999999999</v>
      </c>
      <c r="B690">
        <v>-76.665999999999997</v>
      </c>
      <c r="C690">
        <v>-76.632000000000005</v>
      </c>
      <c r="D690">
        <v>2.472</v>
      </c>
      <c r="E690">
        <v>84.084999999999994</v>
      </c>
      <c r="F690">
        <v>120</v>
      </c>
      <c r="G690">
        <v>62.531999999999996</v>
      </c>
      <c r="H690">
        <v>1.278</v>
      </c>
    </row>
    <row r="691" spans="1:8">
      <c r="A691">
        <v>20193.089</v>
      </c>
      <c r="B691">
        <v>-76.718000000000004</v>
      </c>
      <c r="C691">
        <v>-76.683000000000007</v>
      </c>
      <c r="D691">
        <v>2.6890000000000001</v>
      </c>
      <c r="E691">
        <v>76.204999999999998</v>
      </c>
      <c r="F691">
        <v>120</v>
      </c>
      <c r="G691">
        <v>62.99</v>
      </c>
      <c r="H691">
        <v>1.1205000000000001</v>
      </c>
    </row>
    <row r="692" spans="1:8">
      <c r="A692">
        <v>20194.965</v>
      </c>
      <c r="B692">
        <v>-76.771000000000001</v>
      </c>
      <c r="C692">
        <v>-76.736000000000004</v>
      </c>
      <c r="D692">
        <v>2.8130000000000002</v>
      </c>
      <c r="E692">
        <v>71.415999999999997</v>
      </c>
      <c r="F692">
        <v>120</v>
      </c>
      <c r="G692">
        <v>63.261000000000003</v>
      </c>
      <c r="H692">
        <v>1.0305</v>
      </c>
    </row>
    <row r="693" spans="1:8">
      <c r="A693">
        <v>20197.137999999999</v>
      </c>
      <c r="B693">
        <v>-76.828000000000003</v>
      </c>
      <c r="C693">
        <v>-76.792000000000002</v>
      </c>
      <c r="D693">
        <v>2.6</v>
      </c>
      <c r="E693">
        <v>67.543999999999997</v>
      </c>
      <c r="F693">
        <v>120</v>
      </c>
      <c r="G693">
        <v>63.447000000000003</v>
      </c>
      <c r="H693">
        <v>0.96029999999999993</v>
      </c>
    </row>
    <row r="694" spans="1:8">
      <c r="A694">
        <v>20199.309000000001</v>
      </c>
      <c r="B694">
        <v>-76.882999999999996</v>
      </c>
      <c r="C694">
        <v>-76.846999999999994</v>
      </c>
      <c r="D694">
        <v>2.4940000000000002</v>
      </c>
      <c r="E694">
        <v>60.616999999999997</v>
      </c>
      <c r="F694">
        <v>120</v>
      </c>
      <c r="G694">
        <v>63.993000000000002</v>
      </c>
      <c r="H694">
        <v>0.84060000000000001</v>
      </c>
    </row>
    <row r="695" spans="1:8">
      <c r="A695">
        <v>20201.474999999999</v>
      </c>
      <c r="B695">
        <v>-76.941000000000003</v>
      </c>
      <c r="C695">
        <v>-76.903999999999996</v>
      </c>
      <c r="D695">
        <v>2.6589999999999998</v>
      </c>
      <c r="E695">
        <v>57.877000000000002</v>
      </c>
      <c r="F695">
        <v>120</v>
      </c>
      <c r="G695">
        <v>63.988999999999997</v>
      </c>
      <c r="H695">
        <v>0.79470000000000007</v>
      </c>
    </row>
    <row r="696" spans="1:8">
      <c r="A696">
        <v>20203.341</v>
      </c>
      <c r="B696">
        <v>-76.995999999999995</v>
      </c>
      <c r="C696">
        <v>-76.959000000000003</v>
      </c>
      <c r="D696">
        <v>2.9209999999999998</v>
      </c>
      <c r="E696">
        <v>57.031999999999996</v>
      </c>
      <c r="F696">
        <v>120</v>
      </c>
      <c r="G696">
        <v>64.14</v>
      </c>
      <c r="H696">
        <v>0.78120000000000001</v>
      </c>
    </row>
    <row r="697" spans="1:8">
      <c r="A697">
        <v>20205.204000000002</v>
      </c>
      <c r="B697">
        <v>-77.05</v>
      </c>
      <c r="C697">
        <v>-77.012</v>
      </c>
      <c r="D697">
        <v>2.8679999999999999</v>
      </c>
      <c r="E697">
        <v>55.826999999999998</v>
      </c>
      <c r="F697">
        <v>120</v>
      </c>
      <c r="G697">
        <v>64.284000000000006</v>
      </c>
      <c r="H697">
        <v>0.76139999999999997</v>
      </c>
    </row>
    <row r="698" spans="1:8">
      <c r="A698">
        <v>20207.062000000002</v>
      </c>
      <c r="B698">
        <v>-77.100999999999999</v>
      </c>
      <c r="C698">
        <v>-77.063000000000002</v>
      </c>
      <c r="D698">
        <v>2.7519999999999998</v>
      </c>
      <c r="E698">
        <v>48.101999999999997</v>
      </c>
      <c r="F698">
        <v>120</v>
      </c>
      <c r="G698">
        <v>64.805999999999997</v>
      </c>
      <c r="H698">
        <v>0.63990000000000002</v>
      </c>
    </row>
    <row r="699" spans="1:8">
      <c r="A699">
        <v>20208.925999999999</v>
      </c>
      <c r="B699">
        <v>-77.156000000000006</v>
      </c>
      <c r="C699">
        <v>-77.117000000000004</v>
      </c>
      <c r="D699">
        <v>2.8879999999999999</v>
      </c>
      <c r="E699">
        <v>39.073999999999998</v>
      </c>
      <c r="F699">
        <v>120</v>
      </c>
      <c r="G699">
        <v>65.138999999999996</v>
      </c>
      <c r="H699">
        <v>0.50580000000000003</v>
      </c>
    </row>
    <row r="700" spans="1:8">
      <c r="A700">
        <v>20210.791000000001</v>
      </c>
      <c r="B700">
        <v>-77.209999999999994</v>
      </c>
      <c r="C700">
        <v>-77.171000000000006</v>
      </c>
      <c r="D700">
        <v>2.8839999999999999</v>
      </c>
      <c r="E700">
        <v>41.067999999999998</v>
      </c>
      <c r="F700">
        <v>120</v>
      </c>
      <c r="G700">
        <v>65.022000000000006</v>
      </c>
      <c r="H700">
        <v>0.53459999999999996</v>
      </c>
    </row>
    <row r="701" spans="1:8">
      <c r="A701">
        <v>20212.96</v>
      </c>
      <c r="B701">
        <v>-77.266000000000005</v>
      </c>
      <c r="C701">
        <v>-77.227000000000004</v>
      </c>
      <c r="D701">
        <v>2.5710000000000002</v>
      </c>
      <c r="E701">
        <v>36.481000000000002</v>
      </c>
      <c r="F701">
        <v>120</v>
      </c>
      <c r="G701">
        <v>65.361999999999995</v>
      </c>
      <c r="H701">
        <v>0.46800000000000003</v>
      </c>
    </row>
    <row r="702" spans="1:8">
      <c r="A702">
        <v>20214.82</v>
      </c>
      <c r="B702">
        <v>-77.317999999999998</v>
      </c>
      <c r="C702">
        <v>-77.278000000000006</v>
      </c>
      <c r="D702">
        <v>2.7389999999999999</v>
      </c>
      <c r="E702">
        <v>34.457999999999998</v>
      </c>
      <c r="F702">
        <v>120</v>
      </c>
      <c r="G702">
        <v>65.355000000000004</v>
      </c>
      <c r="H702">
        <v>0.44009999999999999</v>
      </c>
    </row>
    <row r="703" spans="1:8">
      <c r="A703">
        <v>20216.993999999999</v>
      </c>
      <c r="B703">
        <v>-77.375</v>
      </c>
      <c r="C703">
        <v>-77.334000000000003</v>
      </c>
      <c r="D703">
        <v>2.6030000000000002</v>
      </c>
      <c r="E703">
        <v>37.093000000000004</v>
      </c>
      <c r="F703">
        <v>120</v>
      </c>
      <c r="G703">
        <v>65.302000000000007</v>
      </c>
      <c r="H703">
        <v>0.47700000000000004</v>
      </c>
    </row>
    <row r="704" spans="1:8">
      <c r="A704">
        <v>20219.164000000001</v>
      </c>
      <c r="B704">
        <v>-77.430000000000007</v>
      </c>
      <c r="C704">
        <v>-77.388999999999996</v>
      </c>
      <c r="D704">
        <v>2.5489999999999999</v>
      </c>
      <c r="E704">
        <v>37.878999999999998</v>
      </c>
      <c r="F704">
        <v>120</v>
      </c>
      <c r="G704">
        <v>65.287000000000006</v>
      </c>
      <c r="H704">
        <v>0.48870000000000002</v>
      </c>
    </row>
    <row r="705" spans="1:8">
      <c r="A705">
        <v>20221.343000000001</v>
      </c>
      <c r="B705">
        <v>-77.484999999999999</v>
      </c>
      <c r="C705">
        <v>-77.442999999999998</v>
      </c>
      <c r="D705">
        <v>2.4670000000000001</v>
      </c>
      <c r="E705">
        <v>35.582999999999998</v>
      </c>
      <c r="F705">
        <v>120</v>
      </c>
      <c r="G705">
        <v>65.412000000000006</v>
      </c>
      <c r="H705">
        <v>0.45540000000000003</v>
      </c>
    </row>
    <row r="706" spans="1:8">
      <c r="A706">
        <v>20223.243999999999</v>
      </c>
      <c r="B706">
        <v>-77.537000000000006</v>
      </c>
      <c r="C706">
        <v>-77.495000000000005</v>
      </c>
      <c r="D706">
        <v>2.7469999999999999</v>
      </c>
      <c r="E706">
        <v>35.99</v>
      </c>
      <c r="F706">
        <v>120</v>
      </c>
      <c r="G706">
        <v>65.337000000000003</v>
      </c>
      <c r="H706">
        <v>0.4617</v>
      </c>
    </row>
    <row r="707" spans="1:8">
      <c r="A707">
        <v>20225.136999999999</v>
      </c>
      <c r="B707">
        <v>-77.59</v>
      </c>
      <c r="C707">
        <v>-77.548000000000002</v>
      </c>
      <c r="D707">
        <v>2.7549999999999999</v>
      </c>
      <c r="E707">
        <v>36.707999999999998</v>
      </c>
      <c r="F707">
        <v>120</v>
      </c>
      <c r="G707">
        <v>65.304000000000002</v>
      </c>
      <c r="H707">
        <v>0.47160000000000002</v>
      </c>
    </row>
    <row r="708" spans="1:8">
      <c r="A708">
        <v>20227.030999999999</v>
      </c>
      <c r="B708">
        <v>-77.641000000000005</v>
      </c>
      <c r="C708">
        <v>-77.597999999999999</v>
      </c>
      <c r="D708">
        <v>2.6560000000000001</v>
      </c>
      <c r="E708">
        <v>43.966000000000001</v>
      </c>
      <c r="F708">
        <v>120</v>
      </c>
      <c r="G708">
        <v>64.807000000000002</v>
      </c>
      <c r="H708">
        <v>0.57690000000000008</v>
      </c>
    </row>
    <row r="709" spans="1:8">
      <c r="A709">
        <v>20229.237000000001</v>
      </c>
      <c r="B709">
        <v>-77.692999999999998</v>
      </c>
      <c r="C709">
        <v>-77.649000000000001</v>
      </c>
      <c r="D709">
        <v>2.339</v>
      </c>
      <c r="E709">
        <v>56.424999999999997</v>
      </c>
      <c r="F709">
        <v>120</v>
      </c>
      <c r="G709">
        <v>64.289000000000001</v>
      </c>
      <c r="H709">
        <v>0.77129999999999999</v>
      </c>
    </row>
    <row r="710" spans="1:8">
      <c r="A710">
        <v>20231.757000000001</v>
      </c>
      <c r="B710">
        <v>-77.744</v>
      </c>
      <c r="C710">
        <v>-77.7</v>
      </c>
      <c r="D710">
        <v>2.0049999999999999</v>
      </c>
      <c r="E710">
        <v>60.484999999999999</v>
      </c>
      <c r="F710">
        <v>120</v>
      </c>
      <c r="G710">
        <v>64.289000000000001</v>
      </c>
      <c r="H710">
        <v>0.83790000000000009</v>
      </c>
    </row>
    <row r="711" spans="1:8">
      <c r="A711">
        <v>20423.225999999999</v>
      </c>
      <c r="B711">
        <v>-77.754999999999995</v>
      </c>
      <c r="C711">
        <v>-77.754999999999995</v>
      </c>
      <c r="D711">
        <v>0</v>
      </c>
      <c r="E711">
        <v>69.998000000000005</v>
      </c>
      <c r="F711">
        <v>120</v>
      </c>
      <c r="G711">
        <v>63.262</v>
      </c>
      <c r="H711">
        <v>1.0044000000000002</v>
      </c>
    </row>
    <row r="712" spans="1:8">
      <c r="A712">
        <v>20425.433000000001</v>
      </c>
      <c r="B712">
        <v>-77.811999999999998</v>
      </c>
      <c r="C712">
        <v>-77.811999999999998</v>
      </c>
      <c r="D712">
        <v>2.5630000000000002</v>
      </c>
      <c r="E712">
        <v>63.847000000000001</v>
      </c>
      <c r="F712">
        <v>120</v>
      </c>
      <c r="G712">
        <v>64.075000000000003</v>
      </c>
      <c r="H712">
        <v>0.89549999999999996</v>
      </c>
    </row>
    <row r="713" spans="1:8">
      <c r="A713">
        <v>20427.641</v>
      </c>
      <c r="B713">
        <v>-77.867000000000004</v>
      </c>
      <c r="C713">
        <v>-77.867000000000004</v>
      </c>
      <c r="D713">
        <v>2.4950000000000001</v>
      </c>
      <c r="E713">
        <v>69.070999999999998</v>
      </c>
      <c r="F713">
        <v>120</v>
      </c>
      <c r="G713">
        <v>64.448999999999998</v>
      </c>
      <c r="H713">
        <v>0.98729999999999996</v>
      </c>
    </row>
    <row r="714" spans="1:8">
      <c r="A714">
        <v>20429.851999999999</v>
      </c>
      <c r="B714">
        <v>-77.92</v>
      </c>
      <c r="C714">
        <v>-77.92</v>
      </c>
      <c r="D714">
        <v>2.3820000000000001</v>
      </c>
      <c r="E714">
        <v>48.710999999999999</v>
      </c>
      <c r="F714">
        <v>120</v>
      </c>
      <c r="G714">
        <v>65.162999999999997</v>
      </c>
      <c r="H714">
        <v>0.64890000000000003</v>
      </c>
    </row>
    <row r="715" spans="1:8">
      <c r="A715">
        <v>20432.061000000002</v>
      </c>
      <c r="B715">
        <v>-77.971000000000004</v>
      </c>
      <c r="C715">
        <v>-77.971000000000004</v>
      </c>
      <c r="D715">
        <v>2.3109999999999999</v>
      </c>
      <c r="E715">
        <v>46.271999999999998</v>
      </c>
      <c r="F715">
        <v>120</v>
      </c>
      <c r="G715">
        <v>65.224000000000004</v>
      </c>
      <c r="H715">
        <v>0.6120000000000001</v>
      </c>
    </row>
    <row r="716" spans="1:8">
      <c r="A716">
        <v>20434.271000000001</v>
      </c>
      <c r="B716">
        <v>-78.024000000000001</v>
      </c>
      <c r="C716">
        <v>-78.024000000000001</v>
      </c>
      <c r="D716">
        <v>2.419</v>
      </c>
      <c r="E716">
        <v>48.47</v>
      </c>
      <c r="F716">
        <v>120</v>
      </c>
      <c r="G716">
        <v>65.031999999999996</v>
      </c>
      <c r="H716">
        <v>0.64529999999999998</v>
      </c>
    </row>
    <row r="717" spans="1:8">
      <c r="A717">
        <v>20436.482</v>
      </c>
      <c r="B717">
        <v>-78.078000000000003</v>
      </c>
      <c r="C717">
        <v>-78.078000000000003</v>
      </c>
      <c r="D717">
        <v>2.4500000000000002</v>
      </c>
      <c r="E717">
        <v>53.548000000000002</v>
      </c>
      <c r="F717">
        <v>120</v>
      </c>
      <c r="G717">
        <v>64.819999999999993</v>
      </c>
      <c r="H717">
        <v>0.72450000000000003</v>
      </c>
    </row>
    <row r="718" spans="1:8">
      <c r="A718">
        <v>20438.687000000002</v>
      </c>
      <c r="B718">
        <v>-78.132000000000005</v>
      </c>
      <c r="C718">
        <v>-78.132000000000005</v>
      </c>
      <c r="D718">
        <v>2.4169999999999998</v>
      </c>
      <c r="E718">
        <v>57.432000000000002</v>
      </c>
      <c r="F718">
        <v>120</v>
      </c>
      <c r="G718">
        <v>64.489000000000004</v>
      </c>
      <c r="H718">
        <v>0.78749999999999998</v>
      </c>
    </row>
    <row r="719" spans="1:8">
      <c r="A719">
        <v>20440.888999999999</v>
      </c>
      <c r="B719">
        <v>-78.186999999999998</v>
      </c>
      <c r="C719">
        <v>-78.186999999999998</v>
      </c>
      <c r="D719">
        <v>2.5139999999999998</v>
      </c>
      <c r="E719">
        <v>61.127000000000002</v>
      </c>
      <c r="F719">
        <v>120</v>
      </c>
      <c r="G719">
        <v>64.444999999999993</v>
      </c>
      <c r="H719">
        <v>0.84870000000000001</v>
      </c>
    </row>
    <row r="720" spans="1:8">
      <c r="A720">
        <v>20443.058000000001</v>
      </c>
      <c r="B720">
        <v>-78.239999999999995</v>
      </c>
      <c r="C720">
        <v>-78.239999999999995</v>
      </c>
      <c r="D720">
        <v>2.4550000000000001</v>
      </c>
      <c r="E720">
        <v>60.603000000000002</v>
      </c>
      <c r="F720">
        <v>120</v>
      </c>
      <c r="G720">
        <v>64.484999999999999</v>
      </c>
      <c r="H720">
        <v>0.83970000000000011</v>
      </c>
    </row>
    <row r="721" spans="1:8">
      <c r="A721">
        <v>20445.227999999999</v>
      </c>
      <c r="B721">
        <v>-78.295000000000002</v>
      </c>
      <c r="C721">
        <v>-78.295000000000002</v>
      </c>
      <c r="D721">
        <v>2.5369999999999999</v>
      </c>
      <c r="E721">
        <v>62.401000000000003</v>
      </c>
      <c r="F721">
        <v>120</v>
      </c>
      <c r="G721">
        <v>64.328000000000003</v>
      </c>
      <c r="H721">
        <v>0.87029999999999996</v>
      </c>
    </row>
    <row r="722" spans="1:8">
      <c r="A722">
        <v>20447.397000000001</v>
      </c>
      <c r="B722">
        <v>-78.346000000000004</v>
      </c>
      <c r="C722">
        <v>-78.346000000000004</v>
      </c>
      <c r="D722">
        <v>2.3370000000000002</v>
      </c>
      <c r="E722">
        <v>61.783999999999999</v>
      </c>
      <c r="F722">
        <v>120</v>
      </c>
      <c r="G722">
        <v>64.36</v>
      </c>
      <c r="H722">
        <v>0.86039999999999994</v>
      </c>
    </row>
    <row r="723" spans="1:8">
      <c r="A723">
        <v>20449.57</v>
      </c>
      <c r="B723">
        <v>-78.397000000000006</v>
      </c>
      <c r="C723">
        <v>-78.397000000000006</v>
      </c>
      <c r="D723">
        <v>2.3530000000000002</v>
      </c>
      <c r="E723">
        <v>61.161000000000001</v>
      </c>
      <c r="F723">
        <v>120</v>
      </c>
      <c r="G723">
        <v>64.471999999999994</v>
      </c>
      <c r="H723">
        <v>0.84960000000000002</v>
      </c>
    </row>
    <row r="724" spans="1:8">
      <c r="A724">
        <v>20451.739000000001</v>
      </c>
      <c r="B724">
        <v>-78.450999999999993</v>
      </c>
      <c r="C724">
        <v>-78.450999999999993</v>
      </c>
      <c r="D724">
        <v>2.46</v>
      </c>
      <c r="E724">
        <v>60.158000000000001</v>
      </c>
      <c r="F724">
        <v>120</v>
      </c>
      <c r="G724">
        <v>64.494</v>
      </c>
      <c r="H724">
        <v>0.83250000000000002</v>
      </c>
    </row>
    <row r="725" spans="1:8">
      <c r="A725">
        <v>20454.219000000001</v>
      </c>
      <c r="B725">
        <v>-78.507000000000005</v>
      </c>
      <c r="C725">
        <v>-78.507000000000005</v>
      </c>
      <c r="D725">
        <v>2.2759999999999998</v>
      </c>
      <c r="E725">
        <v>61.426000000000002</v>
      </c>
      <c r="F725">
        <v>120</v>
      </c>
      <c r="G725">
        <v>64.375</v>
      </c>
      <c r="H725">
        <v>0.85409999999999997</v>
      </c>
    </row>
    <row r="726" spans="1:8">
      <c r="A726">
        <v>20456.703000000001</v>
      </c>
      <c r="B726">
        <v>-78.563999999999993</v>
      </c>
      <c r="C726">
        <v>-78.563999999999993</v>
      </c>
      <c r="D726">
        <v>2.2839999999999998</v>
      </c>
      <c r="E726">
        <v>62.302</v>
      </c>
      <c r="F726">
        <v>120</v>
      </c>
      <c r="G726">
        <v>64.233999999999995</v>
      </c>
      <c r="H726">
        <v>0.86849999999999994</v>
      </c>
    </row>
    <row r="727" spans="1:8">
      <c r="A727">
        <v>20459.18</v>
      </c>
      <c r="B727">
        <v>-78.619</v>
      </c>
      <c r="C727">
        <v>-78.619</v>
      </c>
      <c r="D727">
        <v>2.2490000000000001</v>
      </c>
      <c r="E727">
        <v>61.668999999999997</v>
      </c>
      <c r="F727">
        <v>120</v>
      </c>
      <c r="G727">
        <v>64.418000000000006</v>
      </c>
      <c r="H727">
        <v>0.85770000000000002</v>
      </c>
    </row>
    <row r="728" spans="1:8">
      <c r="A728">
        <v>20461.663</v>
      </c>
      <c r="B728">
        <v>-78.676000000000002</v>
      </c>
      <c r="C728">
        <v>-78.676000000000002</v>
      </c>
      <c r="D728">
        <v>2.2629999999999999</v>
      </c>
      <c r="E728">
        <v>62.962000000000003</v>
      </c>
      <c r="F728">
        <v>120</v>
      </c>
      <c r="G728">
        <v>64.277000000000001</v>
      </c>
      <c r="H728">
        <v>0.88019999999999998</v>
      </c>
    </row>
    <row r="729" spans="1:8">
      <c r="A729">
        <v>20464.14</v>
      </c>
      <c r="B729">
        <v>-78.73</v>
      </c>
      <c r="C729">
        <v>-78.73</v>
      </c>
      <c r="D729">
        <v>2.21</v>
      </c>
      <c r="E729">
        <v>59.747999999999998</v>
      </c>
      <c r="F729">
        <v>120</v>
      </c>
      <c r="G729">
        <v>64.459000000000003</v>
      </c>
      <c r="H729">
        <v>0.82530000000000003</v>
      </c>
    </row>
    <row r="730" spans="1:8">
      <c r="A730">
        <v>20466.62</v>
      </c>
      <c r="B730">
        <v>-78.784000000000006</v>
      </c>
      <c r="C730">
        <v>-78.784000000000006</v>
      </c>
      <c r="D730">
        <v>2.157</v>
      </c>
      <c r="E730">
        <v>59.847999999999999</v>
      </c>
      <c r="F730">
        <v>120</v>
      </c>
      <c r="G730">
        <v>64.507000000000005</v>
      </c>
      <c r="H730">
        <v>0.82710000000000006</v>
      </c>
    </row>
    <row r="731" spans="1:8">
      <c r="A731">
        <v>20469.108</v>
      </c>
      <c r="B731">
        <v>-78.838999999999999</v>
      </c>
      <c r="C731">
        <v>-78.838999999999999</v>
      </c>
      <c r="D731">
        <v>2.222</v>
      </c>
      <c r="E731">
        <v>61.149000000000001</v>
      </c>
      <c r="F731">
        <v>120</v>
      </c>
      <c r="G731">
        <v>64.302999999999997</v>
      </c>
      <c r="H731">
        <v>0.84960000000000002</v>
      </c>
    </row>
    <row r="732" spans="1:8">
      <c r="A732">
        <v>20471.597000000002</v>
      </c>
      <c r="B732">
        <v>-78.894000000000005</v>
      </c>
      <c r="C732">
        <v>-78.894000000000005</v>
      </c>
      <c r="D732">
        <v>2.1960000000000002</v>
      </c>
      <c r="E732">
        <v>66.483999999999995</v>
      </c>
      <c r="F732">
        <v>120</v>
      </c>
      <c r="G732">
        <v>64.048000000000002</v>
      </c>
      <c r="H732">
        <v>0.94140000000000001</v>
      </c>
    </row>
    <row r="733" spans="1:8">
      <c r="A733">
        <v>20474.080999999998</v>
      </c>
      <c r="B733">
        <v>-78.947999999999993</v>
      </c>
      <c r="C733">
        <v>-78.947999999999993</v>
      </c>
      <c r="D733">
        <v>2.1960000000000002</v>
      </c>
      <c r="E733">
        <v>67.028000000000006</v>
      </c>
      <c r="F733">
        <v>120</v>
      </c>
      <c r="G733">
        <v>64.063000000000002</v>
      </c>
      <c r="H733">
        <v>0.95129999999999992</v>
      </c>
    </row>
    <row r="734" spans="1:8">
      <c r="A734">
        <v>20476.531999999999</v>
      </c>
      <c r="B734">
        <v>-79.001999999999995</v>
      </c>
      <c r="C734">
        <v>-79.001999999999995</v>
      </c>
      <c r="D734">
        <v>2.1739999999999999</v>
      </c>
      <c r="E734">
        <v>66.159000000000006</v>
      </c>
      <c r="F734">
        <v>120</v>
      </c>
      <c r="G734">
        <v>64.040000000000006</v>
      </c>
      <c r="H734">
        <v>0.93600000000000005</v>
      </c>
    </row>
    <row r="735" spans="1:8">
      <c r="A735">
        <v>20478.993999999999</v>
      </c>
      <c r="B735">
        <v>-79.055999999999997</v>
      </c>
      <c r="C735">
        <v>-79.055999999999997</v>
      </c>
      <c r="D735">
        <v>2.2290000000000001</v>
      </c>
      <c r="E735">
        <v>71.207999999999998</v>
      </c>
      <c r="F735">
        <v>120</v>
      </c>
      <c r="G735">
        <v>63.575000000000003</v>
      </c>
      <c r="H735">
        <v>1.0269000000000001</v>
      </c>
    </row>
    <row r="736" spans="1:8">
      <c r="A736">
        <v>20481.467000000001</v>
      </c>
      <c r="B736">
        <v>-79.114000000000004</v>
      </c>
      <c r="C736">
        <v>-79.114000000000004</v>
      </c>
      <c r="D736">
        <v>2.3119999999999998</v>
      </c>
      <c r="E736">
        <v>74.096000000000004</v>
      </c>
      <c r="F736">
        <v>120</v>
      </c>
      <c r="G736">
        <v>63.746000000000002</v>
      </c>
      <c r="H736">
        <v>1.08</v>
      </c>
    </row>
    <row r="737" spans="1:8">
      <c r="A737">
        <v>20483.669000000002</v>
      </c>
      <c r="B737">
        <v>-79.164000000000001</v>
      </c>
      <c r="C737">
        <v>-79.164000000000001</v>
      </c>
      <c r="D737">
        <v>2.2890000000000001</v>
      </c>
      <c r="E737">
        <v>63.006999999999998</v>
      </c>
      <c r="F737">
        <v>120</v>
      </c>
      <c r="G737">
        <v>64.340999999999994</v>
      </c>
      <c r="H737">
        <v>0.88109999999999999</v>
      </c>
    </row>
    <row r="738" spans="1:8">
      <c r="A738">
        <v>20486.190999999999</v>
      </c>
      <c r="B738">
        <v>-79.22</v>
      </c>
      <c r="C738">
        <v>-79.22</v>
      </c>
      <c r="D738">
        <v>2.238</v>
      </c>
      <c r="E738">
        <v>59.557000000000002</v>
      </c>
      <c r="F738">
        <v>120</v>
      </c>
      <c r="G738">
        <v>64.456999999999994</v>
      </c>
      <c r="H738">
        <v>0.8226</v>
      </c>
    </row>
    <row r="739" spans="1:8">
      <c r="A739">
        <v>20488.717000000001</v>
      </c>
      <c r="B739">
        <v>-79.277000000000001</v>
      </c>
      <c r="C739">
        <v>-79.277000000000001</v>
      </c>
      <c r="D739">
        <v>2.2410000000000001</v>
      </c>
      <c r="E739">
        <v>59.447000000000003</v>
      </c>
      <c r="F739">
        <v>120</v>
      </c>
      <c r="G739">
        <v>64.424000000000007</v>
      </c>
      <c r="H739">
        <v>0.82080000000000009</v>
      </c>
    </row>
    <row r="740" spans="1:8">
      <c r="A740">
        <v>20490.927</v>
      </c>
      <c r="B740">
        <v>-79.328999999999994</v>
      </c>
      <c r="C740">
        <v>-79.328999999999994</v>
      </c>
      <c r="D740">
        <v>2.3639999999999999</v>
      </c>
      <c r="E740">
        <v>59.023000000000003</v>
      </c>
      <c r="F740">
        <v>120</v>
      </c>
      <c r="G740">
        <v>64.522999999999996</v>
      </c>
      <c r="H740">
        <v>0.81359999999999999</v>
      </c>
    </row>
    <row r="741" spans="1:8">
      <c r="A741">
        <v>20493.451000000001</v>
      </c>
      <c r="B741">
        <v>-79.385000000000005</v>
      </c>
      <c r="C741">
        <v>-79.385000000000005</v>
      </c>
      <c r="D741">
        <v>2.2090000000000001</v>
      </c>
      <c r="E741">
        <v>53.484999999999999</v>
      </c>
      <c r="F741">
        <v>120</v>
      </c>
      <c r="G741">
        <v>64.799000000000007</v>
      </c>
      <c r="H741">
        <v>0.72360000000000002</v>
      </c>
    </row>
    <row r="742" spans="1:8">
      <c r="A742">
        <v>20495.654999999999</v>
      </c>
      <c r="B742">
        <v>-79.436000000000007</v>
      </c>
      <c r="C742">
        <v>-79.436000000000007</v>
      </c>
      <c r="D742">
        <v>2.2909999999999999</v>
      </c>
      <c r="E742">
        <v>49.268000000000001</v>
      </c>
      <c r="F742">
        <v>120</v>
      </c>
      <c r="G742">
        <v>64.998999999999995</v>
      </c>
      <c r="H742">
        <v>0.65790000000000004</v>
      </c>
    </row>
    <row r="743" spans="1:8">
      <c r="A743">
        <v>20498.179</v>
      </c>
      <c r="B743">
        <v>-79.491</v>
      </c>
      <c r="C743">
        <v>-79.491</v>
      </c>
      <c r="D743">
        <v>2.1859999999999999</v>
      </c>
      <c r="E743">
        <v>46.604999999999997</v>
      </c>
      <c r="F743">
        <v>120</v>
      </c>
      <c r="G743">
        <v>65.084999999999994</v>
      </c>
      <c r="H743">
        <v>0.61650000000000005</v>
      </c>
    </row>
    <row r="744" spans="1:8">
      <c r="A744">
        <v>20500.701000000001</v>
      </c>
      <c r="B744">
        <v>-79.545000000000002</v>
      </c>
      <c r="C744">
        <v>-79.545000000000002</v>
      </c>
      <c r="D744">
        <v>2.1320000000000001</v>
      </c>
      <c r="E744">
        <v>45.795000000000002</v>
      </c>
      <c r="F744">
        <v>120</v>
      </c>
      <c r="G744">
        <v>65.203999999999994</v>
      </c>
      <c r="H744">
        <v>0.6048</v>
      </c>
    </row>
    <row r="745" spans="1:8">
      <c r="A745">
        <v>20503.223000000002</v>
      </c>
      <c r="B745">
        <v>-79.599000000000004</v>
      </c>
      <c r="C745">
        <v>-79.599000000000004</v>
      </c>
      <c r="D745">
        <v>2.169</v>
      </c>
      <c r="E745">
        <v>42.966000000000001</v>
      </c>
      <c r="F745">
        <v>120</v>
      </c>
      <c r="G745">
        <v>65.388999999999996</v>
      </c>
      <c r="H745">
        <v>0.5625</v>
      </c>
    </row>
    <row r="746" spans="1:8">
      <c r="A746">
        <v>20505.75</v>
      </c>
      <c r="B746">
        <v>-79.650000000000006</v>
      </c>
      <c r="C746">
        <v>-79.650000000000006</v>
      </c>
      <c r="D746">
        <v>2.02</v>
      </c>
      <c r="E746">
        <v>38.283999999999999</v>
      </c>
      <c r="F746">
        <v>120</v>
      </c>
      <c r="G746">
        <v>65.447000000000003</v>
      </c>
      <c r="H746">
        <v>0.49410000000000004</v>
      </c>
    </row>
    <row r="747" spans="1:8">
      <c r="A747">
        <v>20508.271000000001</v>
      </c>
      <c r="B747">
        <v>-79.700999999999993</v>
      </c>
      <c r="C747">
        <v>-79.700999999999993</v>
      </c>
      <c r="D747">
        <v>1.998</v>
      </c>
      <c r="E747">
        <v>34.505000000000003</v>
      </c>
      <c r="F747">
        <v>120</v>
      </c>
      <c r="G747">
        <v>65.721000000000004</v>
      </c>
      <c r="H747">
        <v>0.441</v>
      </c>
    </row>
    <row r="748" spans="1:8">
      <c r="A748">
        <v>20510.795999999998</v>
      </c>
      <c r="B748">
        <v>-79.751000000000005</v>
      </c>
      <c r="C748">
        <v>-79.751000000000005</v>
      </c>
      <c r="D748">
        <v>2.0030000000000001</v>
      </c>
      <c r="E748">
        <v>27.663</v>
      </c>
      <c r="F748">
        <v>120</v>
      </c>
      <c r="G748">
        <v>66.010999999999996</v>
      </c>
      <c r="H748">
        <v>0.34650000000000003</v>
      </c>
    </row>
    <row r="749" spans="1:8">
      <c r="A749">
        <v>20513.316999999999</v>
      </c>
      <c r="B749">
        <v>-79.801000000000002</v>
      </c>
      <c r="C749">
        <v>-79.801000000000002</v>
      </c>
      <c r="D749">
        <v>1.9930000000000001</v>
      </c>
      <c r="E749">
        <v>25.265000000000001</v>
      </c>
      <c r="F749">
        <v>120</v>
      </c>
      <c r="G749">
        <v>66.090999999999994</v>
      </c>
      <c r="H749">
        <v>0.315</v>
      </c>
    </row>
    <row r="750" spans="1:8">
      <c r="A750">
        <v>20516.150000000001</v>
      </c>
      <c r="B750">
        <v>-79.855000000000004</v>
      </c>
      <c r="C750">
        <v>-79.855000000000004</v>
      </c>
      <c r="D750">
        <v>1.8879999999999999</v>
      </c>
      <c r="E750">
        <v>24.734000000000002</v>
      </c>
      <c r="F750">
        <v>120</v>
      </c>
      <c r="G750">
        <v>66.106999999999999</v>
      </c>
      <c r="H750">
        <v>0.30780000000000002</v>
      </c>
    </row>
    <row r="751" spans="1:8">
      <c r="A751">
        <v>20518.951000000001</v>
      </c>
      <c r="B751">
        <v>-79.906000000000006</v>
      </c>
      <c r="C751">
        <v>-79.906000000000006</v>
      </c>
      <c r="D751">
        <v>1.84</v>
      </c>
      <c r="E751">
        <v>23.616</v>
      </c>
      <c r="F751">
        <v>120</v>
      </c>
      <c r="G751">
        <v>66.14</v>
      </c>
      <c r="H751">
        <v>0.29250000000000004</v>
      </c>
    </row>
    <row r="752" spans="1:8">
      <c r="A752">
        <v>20521.741000000002</v>
      </c>
      <c r="B752">
        <v>-79.957999999999998</v>
      </c>
      <c r="C752">
        <v>-79.957999999999998</v>
      </c>
      <c r="D752">
        <v>1.845</v>
      </c>
      <c r="E752">
        <v>23.994</v>
      </c>
      <c r="F752">
        <v>120</v>
      </c>
      <c r="G752">
        <v>66.17</v>
      </c>
      <c r="H752">
        <v>0.2979</v>
      </c>
    </row>
    <row r="753" spans="1:8">
      <c r="A753">
        <v>20524.539000000001</v>
      </c>
      <c r="B753">
        <v>-80.009</v>
      </c>
      <c r="C753">
        <v>-80.009</v>
      </c>
      <c r="D753">
        <v>1.8120000000000001</v>
      </c>
      <c r="E753">
        <v>24.279</v>
      </c>
      <c r="F753">
        <v>120</v>
      </c>
      <c r="G753">
        <v>66.149000000000001</v>
      </c>
      <c r="H753">
        <v>0.30150000000000005</v>
      </c>
    </row>
    <row r="754" spans="1:8">
      <c r="A754">
        <v>20527.329000000002</v>
      </c>
      <c r="B754">
        <v>-80.058999999999997</v>
      </c>
      <c r="C754">
        <v>-80.058999999999997</v>
      </c>
      <c r="D754">
        <v>1.81</v>
      </c>
      <c r="E754">
        <v>25.013000000000002</v>
      </c>
      <c r="F754">
        <v>120</v>
      </c>
      <c r="G754">
        <v>66.132000000000005</v>
      </c>
      <c r="H754">
        <v>0.31140000000000001</v>
      </c>
    </row>
    <row r="755" spans="1:8">
      <c r="A755">
        <v>20530.169999999998</v>
      </c>
      <c r="B755">
        <v>-80.111000000000004</v>
      </c>
      <c r="C755">
        <v>-80.111000000000004</v>
      </c>
      <c r="D755">
        <v>1.8240000000000001</v>
      </c>
      <c r="E755">
        <v>25.481000000000002</v>
      </c>
      <c r="F755">
        <v>120</v>
      </c>
      <c r="G755">
        <v>66.096999999999994</v>
      </c>
      <c r="H755">
        <v>0.31769999999999998</v>
      </c>
    </row>
    <row r="756" spans="1:8">
      <c r="A756">
        <v>20533.272000000001</v>
      </c>
      <c r="B756">
        <v>-80.165999999999997</v>
      </c>
      <c r="C756">
        <v>-80.165999999999997</v>
      </c>
      <c r="D756">
        <v>1.782</v>
      </c>
      <c r="E756">
        <v>28.266999999999999</v>
      </c>
      <c r="F756">
        <v>120</v>
      </c>
      <c r="G756">
        <v>65.959000000000003</v>
      </c>
      <c r="H756">
        <v>0.35460000000000003</v>
      </c>
    </row>
    <row r="757" spans="1:8">
      <c r="A757">
        <v>20536.383000000002</v>
      </c>
      <c r="B757">
        <v>-80.221999999999994</v>
      </c>
      <c r="C757">
        <v>-80.221999999999994</v>
      </c>
      <c r="D757">
        <v>1.78</v>
      </c>
      <c r="E757">
        <v>32.645000000000003</v>
      </c>
      <c r="F757">
        <v>120</v>
      </c>
      <c r="G757">
        <v>65.84</v>
      </c>
      <c r="H757">
        <v>0.41490000000000005</v>
      </c>
    </row>
    <row r="758" spans="1:8">
      <c r="A758">
        <v>20539.541000000001</v>
      </c>
      <c r="B758">
        <v>-80.277000000000001</v>
      </c>
      <c r="C758">
        <v>-80.277000000000001</v>
      </c>
      <c r="D758">
        <v>1.742</v>
      </c>
      <c r="E758">
        <v>32.96</v>
      </c>
      <c r="F758">
        <v>120</v>
      </c>
      <c r="G758">
        <v>65.789000000000001</v>
      </c>
      <c r="H758">
        <v>0.41940000000000005</v>
      </c>
    </row>
    <row r="759" spans="1:8">
      <c r="A759">
        <v>20542.699000000001</v>
      </c>
      <c r="B759">
        <v>-80.328000000000003</v>
      </c>
      <c r="C759">
        <v>-80.328000000000003</v>
      </c>
      <c r="D759">
        <v>1.64</v>
      </c>
      <c r="E759">
        <v>33.173000000000002</v>
      </c>
      <c r="F759">
        <v>120</v>
      </c>
      <c r="G759">
        <v>65.813999999999993</v>
      </c>
      <c r="H759">
        <v>0.42209999999999998</v>
      </c>
    </row>
    <row r="760" spans="1:8">
      <c r="A760">
        <v>20546.170999999998</v>
      </c>
      <c r="B760">
        <v>-80.382000000000005</v>
      </c>
      <c r="C760">
        <v>-80.382000000000005</v>
      </c>
      <c r="D760">
        <v>1.5409999999999999</v>
      </c>
      <c r="E760">
        <v>34.04</v>
      </c>
      <c r="F760">
        <v>120</v>
      </c>
      <c r="G760">
        <v>65.799000000000007</v>
      </c>
      <c r="H760">
        <v>0.43380000000000002</v>
      </c>
    </row>
    <row r="761" spans="1:8">
      <c r="A761">
        <v>20549.636999999999</v>
      </c>
      <c r="B761">
        <v>-80.436000000000007</v>
      </c>
      <c r="C761">
        <v>-80.436000000000007</v>
      </c>
      <c r="D761">
        <v>1.569</v>
      </c>
      <c r="E761">
        <v>34.371000000000002</v>
      </c>
      <c r="F761">
        <v>120</v>
      </c>
      <c r="G761">
        <v>65.736000000000004</v>
      </c>
      <c r="H761">
        <v>0.43830000000000002</v>
      </c>
    </row>
    <row r="762" spans="1:8">
      <c r="A762">
        <v>20552.798999999999</v>
      </c>
      <c r="B762">
        <v>-80.488</v>
      </c>
      <c r="C762">
        <v>-80.488</v>
      </c>
      <c r="D762">
        <v>1.647</v>
      </c>
      <c r="E762">
        <v>32.04</v>
      </c>
      <c r="F762">
        <v>120</v>
      </c>
      <c r="G762">
        <v>65.882000000000005</v>
      </c>
      <c r="H762">
        <v>0.40590000000000004</v>
      </c>
    </row>
    <row r="763" spans="1:8">
      <c r="A763">
        <v>20556.243999999999</v>
      </c>
      <c r="B763">
        <v>-80.542000000000002</v>
      </c>
      <c r="C763">
        <v>-80.542000000000002</v>
      </c>
      <c r="D763">
        <v>1.552</v>
      </c>
      <c r="E763">
        <v>31.861000000000001</v>
      </c>
      <c r="F763">
        <v>120</v>
      </c>
      <c r="G763">
        <v>65.938999999999993</v>
      </c>
      <c r="H763">
        <v>0.40410000000000001</v>
      </c>
    </row>
    <row r="764" spans="1:8">
      <c r="A764">
        <v>20559.656999999999</v>
      </c>
      <c r="B764">
        <v>-80.593000000000004</v>
      </c>
      <c r="C764">
        <v>-80.593000000000004</v>
      </c>
      <c r="D764">
        <v>1.5089999999999999</v>
      </c>
      <c r="E764">
        <v>27.210999999999999</v>
      </c>
      <c r="F764">
        <v>120</v>
      </c>
      <c r="G764">
        <v>66.094999999999999</v>
      </c>
      <c r="H764">
        <v>0.3402</v>
      </c>
    </row>
    <row r="765" spans="1:8">
      <c r="A765">
        <v>20563.38</v>
      </c>
      <c r="B765">
        <v>-80.644999999999996</v>
      </c>
      <c r="C765">
        <v>-80.644999999999996</v>
      </c>
      <c r="D765">
        <v>1.3939999999999999</v>
      </c>
      <c r="E765">
        <v>27.405999999999999</v>
      </c>
      <c r="F765">
        <v>120</v>
      </c>
      <c r="G765">
        <v>66.132999999999996</v>
      </c>
      <c r="H765">
        <v>0.34290000000000004</v>
      </c>
    </row>
    <row r="766" spans="1:8">
      <c r="A766">
        <v>20567.169000000002</v>
      </c>
      <c r="B766">
        <v>-80.697999999999993</v>
      </c>
      <c r="C766">
        <v>-80.697999999999993</v>
      </c>
      <c r="D766">
        <v>1.4</v>
      </c>
      <c r="E766">
        <v>25.922999999999998</v>
      </c>
      <c r="F766">
        <v>120</v>
      </c>
      <c r="G766">
        <v>66.096999999999994</v>
      </c>
      <c r="H766">
        <v>0.3231</v>
      </c>
    </row>
    <row r="767" spans="1:8">
      <c r="A767">
        <v>20570.960999999999</v>
      </c>
      <c r="B767">
        <v>-80.751000000000005</v>
      </c>
      <c r="C767">
        <v>-80.751000000000005</v>
      </c>
      <c r="D767">
        <v>1.3939999999999999</v>
      </c>
      <c r="E767">
        <v>29.905000000000001</v>
      </c>
      <c r="F767">
        <v>120</v>
      </c>
      <c r="G767">
        <v>65.997</v>
      </c>
      <c r="H767">
        <v>0.37709999999999999</v>
      </c>
    </row>
    <row r="768" spans="1:8">
      <c r="A768">
        <v>20574.744999999999</v>
      </c>
      <c r="B768">
        <v>-80.802000000000007</v>
      </c>
      <c r="C768">
        <v>-80.802000000000007</v>
      </c>
      <c r="D768">
        <v>1.35</v>
      </c>
      <c r="E768">
        <v>35.908999999999999</v>
      </c>
      <c r="F768">
        <v>120</v>
      </c>
      <c r="G768">
        <v>65.671000000000006</v>
      </c>
      <c r="H768">
        <v>0.45990000000000003</v>
      </c>
    </row>
    <row r="769" spans="1:8">
      <c r="A769">
        <v>20579.164000000001</v>
      </c>
      <c r="B769">
        <v>-80.853999999999999</v>
      </c>
      <c r="C769">
        <v>-80.853999999999999</v>
      </c>
      <c r="D769">
        <v>1.18</v>
      </c>
      <c r="E769">
        <v>37.408000000000001</v>
      </c>
      <c r="F769">
        <v>120</v>
      </c>
      <c r="G769">
        <v>65.697000000000003</v>
      </c>
      <c r="H769">
        <v>0.48150000000000004</v>
      </c>
    </row>
    <row r="770" spans="1:8">
      <c r="A770">
        <v>20583.242999999999</v>
      </c>
      <c r="B770">
        <v>-80.905000000000001</v>
      </c>
      <c r="C770">
        <v>-80.905000000000001</v>
      </c>
      <c r="D770">
        <v>1.2509999999999999</v>
      </c>
      <c r="E770">
        <v>42.694000000000003</v>
      </c>
      <c r="F770">
        <v>120</v>
      </c>
      <c r="G770">
        <v>65.48</v>
      </c>
      <c r="H770">
        <v>0.55800000000000005</v>
      </c>
    </row>
    <row r="771" spans="1:8">
      <c r="A771">
        <v>20587.919999999998</v>
      </c>
      <c r="B771">
        <v>-80.957999999999998</v>
      </c>
      <c r="C771">
        <v>-80.957999999999998</v>
      </c>
      <c r="D771">
        <v>1.1200000000000001</v>
      </c>
      <c r="E771">
        <v>54.274000000000001</v>
      </c>
      <c r="F771">
        <v>120</v>
      </c>
      <c r="G771">
        <v>64.825999999999993</v>
      </c>
      <c r="H771">
        <v>0.73619999999999997</v>
      </c>
    </row>
    <row r="772" spans="1:8">
      <c r="A772">
        <v>20649.212</v>
      </c>
      <c r="B772">
        <v>-81.010000000000005</v>
      </c>
      <c r="C772">
        <v>-81.007000000000005</v>
      </c>
      <c r="D772">
        <v>0</v>
      </c>
      <c r="E772">
        <v>111.916</v>
      </c>
      <c r="F772">
        <v>120</v>
      </c>
      <c r="G772">
        <v>61.024999999999999</v>
      </c>
      <c r="H772">
        <v>1.9512000000000003</v>
      </c>
    </row>
    <row r="773" spans="1:8">
      <c r="A773">
        <v>20653.896000000001</v>
      </c>
      <c r="B773">
        <v>-81.061000000000007</v>
      </c>
      <c r="C773">
        <v>-81.055000000000007</v>
      </c>
      <c r="D773">
        <v>1.026</v>
      </c>
      <c r="E773">
        <v>123.4</v>
      </c>
      <c r="F773">
        <v>120</v>
      </c>
      <c r="G773">
        <v>59.802</v>
      </c>
      <c r="H773">
        <v>2.3040000000000003</v>
      </c>
    </row>
    <row r="774" spans="1:8">
      <c r="A774">
        <v>20659.167000000001</v>
      </c>
      <c r="B774">
        <v>-81.113</v>
      </c>
      <c r="C774">
        <v>-81.102999999999994</v>
      </c>
      <c r="D774">
        <v>0.91400000000000003</v>
      </c>
      <c r="E774">
        <v>145.81399999999999</v>
      </c>
      <c r="F774">
        <v>120</v>
      </c>
      <c r="G774">
        <v>58.021000000000001</v>
      </c>
      <c r="H774">
        <v>3.1941000000000002</v>
      </c>
    </row>
    <row r="775" spans="1:8">
      <c r="A775">
        <v>20665.784</v>
      </c>
      <c r="B775">
        <v>-81.164000000000001</v>
      </c>
      <c r="C775">
        <v>-81.150999999999996</v>
      </c>
      <c r="D775">
        <v>0.72799999999999998</v>
      </c>
      <c r="E775">
        <v>149.00700000000001</v>
      </c>
      <c r="F775">
        <v>120</v>
      </c>
      <c r="G775">
        <v>57.728000000000002</v>
      </c>
      <c r="H775">
        <v>3.3506999999999998</v>
      </c>
    </row>
    <row r="776" spans="1:8">
      <c r="A776">
        <v>20671.774000000001</v>
      </c>
      <c r="B776">
        <v>-81.216999999999999</v>
      </c>
      <c r="C776">
        <v>-81.2</v>
      </c>
      <c r="D776">
        <v>0.81699999999999995</v>
      </c>
      <c r="E776">
        <v>150.643</v>
      </c>
      <c r="F776">
        <v>120</v>
      </c>
      <c r="G776">
        <v>57.396999999999998</v>
      </c>
      <c r="H776">
        <v>3.4353000000000002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L8:P14"/>
  <sheetViews>
    <sheetView workbookViewId="0">
      <selection activeCell="L14" sqref="L14"/>
    </sheetView>
  </sheetViews>
  <sheetFormatPr defaultRowHeight="12.5"/>
  <cols>
    <col min="12" max="12" width="88.81640625" bestFit="1" customWidth="1"/>
    <col min="15" max="15" width="29.453125" customWidth="1"/>
    <col min="16" max="16" width="14.453125" bestFit="1" customWidth="1"/>
  </cols>
  <sheetData>
    <row r="8" spans="12:16" ht="15.5">
      <c r="L8" s="99" t="s">
        <v>46</v>
      </c>
    </row>
    <row r="10" spans="12:16" ht="13">
      <c r="L10" s="98" t="s">
        <v>47</v>
      </c>
    </row>
    <row r="11" spans="12:16">
      <c r="L11" t="s">
        <v>48</v>
      </c>
    </row>
    <row r="12" spans="12:16">
      <c r="L12" t="s">
        <v>49</v>
      </c>
    </row>
    <row r="13" spans="12:16">
      <c r="L13" t="s">
        <v>50</v>
      </c>
    </row>
    <row r="14" spans="12:16">
      <c r="L14" t="s">
        <v>51</v>
      </c>
      <c r="P14" s="118">
        <v>41444.592719907407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DPT-13</v>
      </c>
      <c r="R2" s="377"/>
      <c r="S2" s="175"/>
      <c r="X2" s="5" t="s">
        <v>13</v>
      </c>
    </row>
    <row r="3" spans="1:259" s="9" customFormat="1" ht="13" customHeight="1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127"/>
      <c r="Q4" s="127"/>
      <c r="R4" s="127"/>
      <c r="S4" s="37"/>
      <c r="T4" s="37"/>
      <c r="X4" s="8"/>
    </row>
    <row r="5" spans="1:259" ht="23.15" customHeight="1">
      <c r="C5" s="8"/>
      <c r="D5" s="258" t="s">
        <v>16</v>
      </c>
      <c r="E5" s="381">
        <f>'Groundwater Profile Log'!C5</f>
        <v>42563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38.331549000000003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70.039165999999994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5" customHeight="1">
      <c r="B11" s="287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309">
        <v>-48</v>
      </c>
      <c r="E14" s="309">
        <v>61.326000000000001</v>
      </c>
      <c r="F14" s="310" t="s">
        <v>103</v>
      </c>
      <c r="G14" s="308">
        <v>100</v>
      </c>
      <c r="H14" s="308">
        <v>42</v>
      </c>
      <c r="I14" s="311">
        <v>0</v>
      </c>
      <c r="J14" s="173">
        <v>6.34</v>
      </c>
      <c r="K14" s="311">
        <v>0</v>
      </c>
      <c r="L14" s="173">
        <v>6.03</v>
      </c>
      <c r="M14" s="311">
        <v>0</v>
      </c>
      <c r="N14" s="294"/>
      <c r="O14" s="295"/>
      <c r="P14" s="308">
        <v>25.14</v>
      </c>
      <c r="Q14" s="311">
        <v>0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289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80</v>
      </c>
      <c r="AC14" s="312">
        <v>0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309">
        <v>-48</v>
      </c>
      <c r="E15" s="309">
        <v>61.326000000000001</v>
      </c>
      <c r="F15" s="310" t="s">
        <v>104</v>
      </c>
      <c r="G15" s="308">
        <v>160</v>
      </c>
      <c r="H15" s="308">
        <v>40</v>
      </c>
      <c r="I15" s="311">
        <v>-4.7619999999999996</v>
      </c>
      <c r="J15" s="173">
        <v>5.62</v>
      </c>
      <c r="K15" s="311">
        <v>-11.356</v>
      </c>
      <c r="L15" s="173">
        <v>6</v>
      </c>
      <c r="M15" s="311">
        <v>-0.498</v>
      </c>
      <c r="N15" s="294">
        <f t="shared" ref="N15:N36" si="1">IF(ISNUMBER(Z15), AA15, "")</f>
        <v>82</v>
      </c>
      <c r="O15" s="295" t="str">
        <f t="shared" ref="O15:O36" si="2">IF(ISNUMBER(N14), IF(ISNUMBER(N15), ABS(((ABS(N14-N15))/N14)*100), ""), "")</f>
        <v/>
      </c>
      <c r="P15" s="308">
        <v>25.03</v>
      </c>
      <c r="Q15" s="311">
        <v>-0.438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291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82</v>
      </c>
      <c r="AC15" s="312">
        <v>0.69199999999999995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309">
        <v>-48</v>
      </c>
      <c r="E16" s="309">
        <v>61.326000000000001</v>
      </c>
      <c r="F16" s="310" t="s">
        <v>105</v>
      </c>
      <c r="G16" s="308">
        <v>250</v>
      </c>
      <c r="H16" s="308">
        <v>40</v>
      </c>
      <c r="I16" s="311">
        <v>0</v>
      </c>
      <c r="J16" s="173">
        <v>5.36</v>
      </c>
      <c r="K16" s="311">
        <v>-4.6260000000000003</v>
      </c>
      <c r="L16" s="173">
        <v>5.95</v>
      </c>
      <c r="M16" s="311">
        <v>-0.83299999999999996</v>
      </c>
      <c r="N16" s="294">
        <f t="shared" si="1"/>
        <v>84</v>
      </c>
      <c r="O16" s="295">
        <f t="shared" si="2"/>
        <v>2.4390243902439024</v>
      </c>
      <c r="P16" s="308">
        <v>25.05</v>
      </c>
      <c r="Q16" s="311">
        <v>0.08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293</v>
      </c>
      <c r="AA16" s="10">
        <f t="shared" si="4"/>
        <v>84</v>
      </c>
      <c r="AC16" s="312">
        <v>0.68700000000000006</v>
      </c>
      <c r="IY16" s="120">
        <v>10</v>
      </c>
    </row>
    <row r="17" spans="1:29" s="10" customFormat="1" ht="40" customHeight="1">
      <c r="A17" s="10" t="str">
        <f t="shared" ca="1" si="0"/>
        <v/>
      </c>
      <c r="B17" s="69"/>
      <c r="C17" s="5"/>
      <c r="D17" s="309">
        <v>-48</v>
      </c>
      <c r="E17" s="309">
        <v>61.326000000000001</v>
      </c>
      <c r="F17" s="310" t="s">
        <v>106</v>
      </c>
      <c r="G17" s="308">
        <v>330</v>
      </c>
      <c r="H17" s="308">
        <v>38</v>
      </c>
      <c r="I17" s="311">
        <v>-5</v>
      </c>
      <c r="J17" s="173">
        <v>4.71</v>
      </c>
      <c r="K17" s="311">
        <v>-12.127000000000001</v>
      </c>
      <c r="L17" s="173">
        <v>5.93</v>
      </c>
      <c r="M17" s="311">
        <v>-0.33600000000000002</v>
      </c>
      <c r="N17" s="294">
        <f t="shared" si="1"/>
        <v>85</v>
      </c>
      <c r="O17" s="295">
        <f t="shared" si="2"/>
        <v>1.1904761904761905</v>
      </c>
      <c r="P17" s="308">
        <v>25.07</v>
      </c>
      <c r="Q17" s="311">
        <v>0.08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294</v>
      </c>
      <c r="AA17" s="10">
        <f t="shared" si="4"/>
        <v>85</v>
      </c>
      <c r="AC17" s="312">
        <v>0.34100000000000003</v>
      </c>
    </row>
    <row r="18" spans="1:29" s="10" customFormat="1" ht="40" customHeight="1">
      <c r="A18" s="10" t="str">
        <f t="shared" ca="1" si="0"/>
        <v/>
      </c>
      <c r="B18" s="69"/>
      <c r="C18" s="5"/>
      <c r="D18" s="309">
        <v>-48</v>
      </c>
      <c r="E18" s="309">
        <v>61.326000000000001</v>
      </c>
      <c r="F18" s="310" t="s">
        <v>107</v>
      </c>
      <c r="G18" s="308">
        <v>410</v>
      </c>
      <c r="H18" s="308">
        <v>35</v>
      </c>
      <c r="I18" s="311">
        <v>-7.8949999999999996</v>
      </c>
      <c r="J18" s="173">
        <v>4.3</v>
      </c>
      <c r="K18" s="311">
        <v>-8.7050000000000001</v>
      </c>
      <c r="L18" s="173">
        <v>5.87</v>
      </c>
      <c r="M18" s="311">
        <v>-1.012</v>
      </c>
      <c r="N18" s="294">
        <f t="shared" si="1"/>
        <v>88</v>
      </c>
      <c r="O18" s="295">
        <f t="shared" si="2"/>
        <v>3.5294117647058822</v>
      </c>
      <c r="P18" s="308">
        <v>25.18</v>
      </c>
      <c r="Q18" s="311">
        <v>0.439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297</v>
      </c>
      <c r="AA18" s="10">
        <f t="shared" si="4"/>
        <v>88</v>
      </c>
      <c r="AC18" s="312">
        <v>1.02</v>
      </c>
    </row>
    <row r="19" spans="1:29" s="10" customFormat="1" ht="40" customHeight="1">
      <c r="A19" s="10">
        <f t="shared" ca="1" si="0"/>
        <v>19</v>
      </c>
      <c r="B19" s="313">
        <v>1</v>
      </c>
      <c r="C19" s="5"/>
      <c r="D19" s="309">
        <v>-48</v>
      </c>
      <c r="E19" s="309">
        <v>61.326000000000001</v>
      </c>
      <c r="F19" s="310" t="s">
        <v>108</v>
      </c>
      <c r="G19" s="308">
        <v>500</v>
      </c>
      <c r="H19" s="308">
        <v>34</v>
      </c>
      <c r="I19" s="311">
        <v>-2.8570000000000002</v>
      </c>
      <c r="J19" s="173">
        <v>3.88</v>
      </c>
      <c r="K19" s="311">
        <v>-9.7669999999999995</v>
      </c>
      <c r="L19" s="173">
        <v>5.83</v>
      </c>
      <c r="M19" s="311">
        <v>-0.68100000000000005</v>
      </c>
      <c r="N19" s="294">
        <f t="shared" si="1"/>
        <v>90</v>
      </c>
      <c r="O19" s="295">
        <f t="shared" si="2"/>
        <v>2.2727272727272729</v>
      </c>
      <c r="P19" s="308">
        <v>25.29</v>
      </c>
      <c r="Q19" s="311">
        <v>0.437</v>
      </c>
      <c r="R19" s="274"/>
      <c r="S19" s="286" t="str">
        <f t="shared" si="3"/>
        <v/>
      </c>
      <c r="T19" s="313" t="s">
        <v>109</v>
      </c>
      <c r="U19" s="272"/>
      <c r="V19" s="272"/>
      <c r="W19" s="272"/>
      <c r="X19" s="14"/>
      <c r="Z19" s="312">
        <v>299</v>
      </c>
      <c r="AA19" s="10">
        <f t="shared" si="4"/>
        <v>90</v>
      </c>
      <c r="AC19" s="312">
        <v>0.67300000000000004</v>
      </c>
    </row>
    <row r="20" spans="1:29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ref="I20:I36" si="5">IF(ISNUMBER(H19), IF(ISNUMBER(H20), ((ABS(H19-H20))/H19)*100, ""), "")</f>
        <v/>
      </c>
      <c r="J20" s="276"/>
      <c r="K20" s="286" t="str">
        <f t="shared" ref="K20:K36" si="6">IF(ISNUMBER(J19), IF(ISNUMBER(J20), ((ABS(J19-J20))/J19)*100, ""), "")</f>
        <v/>
      </c>
      <c r="L20" s="276"/>
      <c r="M20" s="286" t="str">
        <f t="shared" ref="M20:M36" si="7">IF(ISNUMBER(L19), IF(ISNUMBER(L20), ((ABS(L19-L20))/L19)*100, ""), "")</f>
        <v/>
      </c>
      <c r="N20" s="294" t="str">
        <f t="shared" si="1"/>
        <v/>
      </c>
      <c r="O20" s="295" t="str">
        <f t="shared" si="2"/>
        <v/>
      </c>
      <c r="P20" s="274"/>
      <c r="Q20" s="286" t="str">
        <f t="shared" ref="Q20:Q36" si="8">IF(ISNUMBER(P19), IF(ISNUMBER(P20), ABS(((ABS(P19-P20))/P19)*100), ""), "")</f>
        <v/>
      </c>
      <c r="R20" s="274"/>
      <c r="S20" s="286" t="str">
        <f t="shared" si="3"/>
        <v/>
      </c>
      <c r="T20" s="272"/>
      <c r="U20" s="272"/>
      <c r="V20" s="272"/>
      <c r="W20" s="272"/>
      <c r="X20" s="14"/>
      <c r="AA20" s="10">
        <f t="shared" si="4"/>
        <v>-237</v>
      </c>
    </row>
    <row r="21" spans="1:29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5"/>
        <v/>
      </c>
      <c r="J21" s="276"/>
      <c r="K21" s="286" t="str">
        <f t="shared" si="6"/>
        <v/>
      </c>
      <c r="L21" s="276"/>
      <c r="M21" s="286" t="str">
        <f t="shared" si="7"/>
        <v/>
      </c>
      <c r="N21" s="294" t="str">
        <f t="shared" si="1"/>
        <v/>
      </c>
      <c r="O21" s="295" t="str">
        <f t="shared" si="2"/>
        <v/>
      </c>
      <c r="P21" s="274"/>
      <c r="Q21" s="286" t="str">
        <f t="shared" si="8"/>
        <v/>
      </c>
      <c r="R21" s="274"/>
      <c r="S21" s="286" t="str">
        <f t="shared" si="3"/>
        <v/>
      </c>
      <c r="T21" s="272"/>
      <c r="U21" s="272"/>
      <c r="V21" s="272"/>
      <c r="W21" s="272"/>
      <c r="X21" s="14"/>
      <c r="AA21" s="10">
        <f t="shared" si="4"/>
        <v>-237</v>
      </c>
    </row>
    <row r="22" spans="1:29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5"/>
        <v/>
      </c>
      <c r="J22" s="276"/>
      <c r="K22" s="286" t="str">
        <f t="shared" si="6"/>
        <v/>
      </c>
      <c r="L22" s="276"/>
      <c r="M22" s="286" t="str">
        <f t="shared" si="7"/>
        <v/>
      </c>
      <c r="N22" s="294" t="str">
        <f t="shared" si="1"/>
        <v/>
      </c>
      <c r="O22" s="295" t="str">
        <f t="shared" si="2"/>
        <v/>
      </c>
      <c r="P22" s="274"/>
      <c r="Q22" s="286" t="str">
        <f t="shared" si="8"/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AFP6\APS\MSTJV\[DPT13_Groundwater Profiling Log_MSTJV.xlsx]Sample 1</v>
      </c>
      <c r="F38" s="4"/>
    </row>
    <row r="39" spans="1:27" ht="12.75" customHeight="1">
      <c r="F39" s="4"/>
      <c r="V39" s="383" t="s">
        <v>24</v>
      </c>
      <c r="W39" s="383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5">
        <f ca="1">MAX(A14:A36)</f>
        <v>19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  <ignoredErrors>
    <ignoredError sqref="N15 N16:N36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DPT-13</v>
      </c>
      <c r="R2" s="377"/>
      <c r="S2" s="175"/>
      <c r="X2" s="5" t="s">
        <v>13</v>
      </c>
    </row>
    <row r="3" spans="1:259" s="9" customFormat="1" ht="13" customHeight="1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1">
        <f>'Groundwater Profile Log'!C5</f>
        <v>42563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38.331549000000003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70.039165999999994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309">
        <v>-53</v>
      </c>
      <c r="E14" s="309">
        <v>61.003999999999998</v>
      </c>
      <c r="F14" s="310" t="s">
        <v>110</v>
      </c>
      <c r="G14" s="308">
        <v>70</v>
      </c>
      <c r="H14" s="308">
        <v>36</v>
      </c>
      <c r="I14" s="311">
        <v>5.8819999999999997</v>
      </c>
      <c r="J14" s="173">
        <v>4.17</v>
      </c>
      <c r="K14" s="311">
        <v>7.4740000000000002</v>
      </c>
      <c r="L14" s="173">
        <v>5.79</v>
      </c>
      <c r="M14" s="311">
        <v>-0.68600000000000005</v>
      </c>
      <c r="N14" s="294"/>
      <c r="O14" s="295"/>
      <c r="P14" s="308">
        <v>27.93</v>
      </c>
      <c r="Q14" s="311">
        <v>10.439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302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96</v>
      </c>
      <c r="AC14" s="312">
        <v>1.0029999999999999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309">
        <v>-53</v>
      </c>
      <c r="E15" s="309">
        <v>61.003999999999998</v>
      </c>
      <c r="F15" s="310" t="s">
        <v>111</v>
      </c>
      <c r="G15" s="308">
        <v>150</v>
      </c>
      <c r="H15" s="308">
        <v>37</v>
      </c>
      <c r="I15" s="311">
        <v>2.778</v>
      </c>
      <c r="J15" s="173">
        <v>4.5999999999999996</v>
      </c>
      <c r="K15" s="311">
        <v>10.311999999999999</v>
      </c>
      <c r="L15" s="173">
        <v>5.82</v>
      </c>
      <c r="M15" s="311">
        <v>0.51800000000000002</v>
      </c>
      <c r="N15" s="294">
        <f t="shared" ref="N15:N36" si="1">IF(ISNUMBER(Z15), AA15, "")</f>
        <v>99</v>
      </c>
      <c r="O15" s="295" t="str">
        <f t="shared" ref="O15:O36" si="2">IF(ISNUMBER(N14), IF(ISNUMBER(N15), ABS(((ABS(N14-N15))/N14)*100), ""), "")</f>
        <v/>
      </c>
      <c r="P15" s="308">
        <v>28.24</v>
      </c>
      <c r="Q15" s="311">
        <v>1.1100000000000001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301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99</v>
      </c>
      <c r="AC15" s="312">
        <v>-0.33100000000000002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309">
        <v>-53</v>
      </c>
      <c r="E16" s="309">
        <v>61.003999999999998</v>
      </c>
      <c r="F16" s="310" t="s">
        <v>112</v>
      </c>
      <c r="G16" s="308">
        <v>240</v>
      </c>
      <c r="H16" s="308">
        <v>37</v>
      </c>
      <c r="I16" s="311">
        <v>0</v>
      </c>
      <c r="J16" s="173">
        <v>4.8</v>
      </c>
      <c r="K16" s="311">
        <v>4.3479999999999999</v>
      </c>
      <c r="L16" s="173">
        <v>5.82</v>
      </c>
      <c r="M16" s="311">
        <v>0</v>
      </c>
      <c r="N16" s="294">
        <f t="shared" si="1"/>
        <v>99</v>
      </c>
      <c r="O16" s="295">
        <f t="shared" si="2"/>
        <v>0</v>
      </c>
      <c r="P16" s="308">
        <v>28.52</v>
      </c>
      <c r="Q16" s="311">
        <v>0.99199999999999999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301</v>
      </c>
      <c r="AA16" s="10">
        <f t="shared" si="4"/>
        <v>99</v>
      </c>
      <c r="AC16" s="312">
        <v>0</v>
      </c>
      <c r="IY16" s="120">
        <v>10</v>
      </c>
    </row>
    <row r="17" spans="1:29" s="10" customFormat="1" ht="40" customHeight="1">
      <c r="A17" s="10" t="str">
        <f t="shared" ca="1" si="0"/>
        <v/>
      </c>
      <c r="B17" s="69"/>
      <c r="C17" s="5"/>
      <c r="D17" s="309">
        <v>-53</v>
      </c>
      <c r="E17" s="309">
        <v>61.003999999999998</v>
      </c>
      <c r="F17" s="310" t="s">
        <v>113</v>
      </c>
      <c r="G17" s="308">
        <v>320</v>
      </c>
      <c r="H17" s="308">
        <v>36</v>
      </c>
      <c r="I17" s="311">
        <v>-2.7029999999999998</v>
      </c>
      <c r="J17" s="173">
        <v>4.6100000000000003</v>
      </c>
      <c r="K17" s="311">
        <v>-3.9580000000000002</v>
      </c>
      <c r="L17" s="173">
        <v>5.83</v>
      </c>
      <c r="M17" s="311">
        <v>0.17199999999999999</v>
      </c>
      <c r="N17" s="294">
        <f t="shared" si="1"/>
        <v>100</v>
      </c>
      <c r="O17" s="295">
        <f t="shared" si="2"/>
        <v>1.0101010101010102</v>
      </c>
      <c r="P17" s="308">
        <v>28.81</v>
      </c>
      <c r="Q17" s="311">
        <v>1.0169999999999999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302</v>
      </c>
      <c r="AA17" s="10">
        <f t="shared" si="4"/>
        <v>100</v>
      </c>
      <c r="AC17" s="312">
        <v>0.33200000000000002</v>
      </c>
    </row>
    <row r="18" spans="1:29" s="10" customFormat="1" ht="40" customHeight="1">
      <c r="A18" s="10" t="str">
        <f t="shared" ca="1" si="0"/>
        <v/>
      </c>
      <c r="B18" s="69"/>
      <c r="C18" s="5"/>
      <c r="D18" s="309">
        <v>-53</v>
      </c>
      <c r="E18" s="309">
        <v>61.003999999999998</v>
      </c>
      <c r="F18" s="310" t="s">
        <v>114</v>
      </c>
      <c r="G18" s="308">
        <v>410</v>
      </c>
      <c r="H18" s="308">
        <v>34</v>
      </c>
      <c r="I18" s="311">
        <v>-5.556</v>
      </c>
      <c r="J18" s="173">
        <v>3.9</v>
      </c>
      <c r="K18" s="311">
        <v>-15.401</v>
      </c>
      <c r="L18" s="173">
        <v>5.82</v>
      </c>
      <c r="M18" s="311">
        <v>-0.17199999999999999</v>
      </c>
      <c r="N18" s="294">
        <f t="shared" si="1"/>
        <v>100</v>
      </c>
      <c r="O18" s="295">
        <f t="shared" si="2"/>
        <v>0</v>
      </c>
      <c r="P18" s="308">
        <v>29.16</v>
      </c>
      <c r="Q18" s="311">
        <v>1.2150000000000001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302</v>
      </c>
      <c r="AA18" s="10">
        <f t="shared" si="4"/>
        <v>100</v>
      </c>
      <c r="AC18" s="312">
        <v>0</v>
      </c>
    </row>
    <row r="19" spans="1:29" s="10" customFormat="1" ht="40" customHeight="1">
      <c r="A19" s="10" t="str">
        <f t="shared" ca="1" si="0"/>
        <v/>
      </c>
      <c r="B19" s="69"/>
      <c r="C19" s="5"/>
      <c r="D19" s="309">
        <v>-53</v>
      </c>
      <c r="E19" s="309">
        <v>61.003999999999998</v>
      </c>
      <c r="F19" s="310" t="s">
        <v>115</v>
      </c>
      <c r="G19" s="308">
        <v>490</v>
      </c>
      <c r="H19" s="308">
        <v>32</v>
      </c>
      <c r="I19" s="311">
        <v>-5.8819999999999997</v>
      </c>
      <c r="J19" s="173">
        <v>3.48</v>
      </c>
      <c r="K19" s="311">
        <v>-10.769</v>
      </c>
      <c r="L19" s="173">
        <v>5.77</v>
      </c>
      <c r="M19" s="311">
        <v>-0.85899999999999999</v>
      </c>
      <c r="N19" s="294">
        <f t="shared" si="1"/>
        <v>103</v>
      </c>
      <c r="O19" s="295">
        <f t="shared" si="2"/>
        <v>3</v>
      </c>
      <c r="P19" s="308">
        <v>29.46</v>
      </c>
      <c r="Q19" s="311">
        <v>1.0289999999999999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305</v>
      </c>
      <c r="AA19" s="10">
        <f t="shared" si="4"/>
        <v>103</v>
      </c>
      <c r="AC19" s="312">
        <v>0.99299999999999999</v>
      </c>
    </row>
    <row r="20" spans="1:29" s="10" customFormat="1" ht="40" customHeight="1">
      <c r="A20" s="10" t="str">
        <f t="shared" ca="1" si="0"/>
        <v/>
      </c>
      <c r="B20" s="69"/>
      <c r="C20" s="5"/>
      <c r="D20" s="309">
        <v>-53</v>
      </c>
      <c r="E20" s="309">
        <v>61.003999999999998</v>
      </c>
      <c r="F20" s="310" t="s">
        <v>116</v>
      </c>
      <c r="G20" s="308">
        <v>590</v>
      </c>
      <c r="H20" s="308">
        <v>31</v>
      </c>
      <c r="I20" s="311">
        <v>-3.125</v>
      </c>
      <c r="J20" s="173">
        <v>3.28</v>
      </c>
      <c r="K20" s="311">
        <v>-5.7469999999999999</v>
      </c>
      <c r="L20" s="173">
        <v>5.66</v>
      </c>
      <c r="M20" s="311">
        <v>-1.9059999999999999</v>
      </c>
      <c r="N20" s="294">
        <f t="shared" si="1"/>
        <v>106</v>
      </c>
      <c r="O20" s="295">
        <f t="shared" si="2"/>
        <v>2.912621359223301</v>
      </c>
      <c r="P20" s="308">
        <v>29.93</v>
      </c>
      <c r="Q20" s="311">
        <v>1.595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308</v>
      </c>
      <c r="AA20" s="10">
        <f t="shared" si="4"/>
        <v>106</v>
      </c>
      <c r="AC20" s="312">
        <v>0.98399999999999999</v>
      </c>
    </row>
    <row r="21" spans="1:29" s="10" customFormat="1" ht="40" customHeight="1">
      <c r="A21" s="10">
        <f t="shared" ca="1" si="0"/>
        <v>21</v>
      </c>
      <c r="B21" s="313">
        <v>1</v>
      </c>
      <c r="C21" s="5"/>
      <c r="D21" s="309">
        <v>-53</v>
      </c>
      <c r="E21" s="309">
        <v>61.003999999999998</v>
      </c>
      <c r="F21" s="310" t="s">
        <v>117</v>
      </c>
      <c r="G21" s="308">
        <v>680</v>
      </c>
      <c r="H21" s="308">
        <v>30</v>
      </c>
      <c r="I21" s="311">
        <v>-3.226</v>
      </c>
      <c r="J21" s="173">
        <v>3.04</v>
      </c>
      <c r="K21" s="311">
        <v>-7.3170000000000002</v>
      </c>
      <c r="L21" s="173">
        <v>5.59</v>
      </c>
      <c r="M21" s="311">
        <v>-1.2370000000000001</v>
      </c>
      <c r="N21" s="294">
        <f t="shared" si="1"/>
        <v>110</v>
      </c>
      <c r="O21" s="295">
        <f t="shared" si="2"/>
        <v>3.7735849056603774</v>
      </c>
      <c r="P21" s="308">
        <v>30.27</v>
      </c>
      <c r="Q21" s="311">
        <v>1.1359999999999999</v>
      </c>
      <c r="R21" s="274"/>
      <c r="S21" s="286" t="str">
        <f t="shared" si="3"/>
        <v/>
      </c>
      <c r="T21" s="313" t="s">
        <v>118</v>
      </c>
      <c r="U21" s="272"/>
      <c r="V21" s="272"/>
      <c r="W21" s="272"/>
      <c r="X21" s="14"/>
      <c r="Z21" s="312">
        <v>311</v>
      </c>
      <c r="AA21" s="10">
        <f t="shared" si="4"/>
        <v>110</v>
      </c>
      <c r="AC21" s="312">
        <v>0.97399999999999998</v>
      </c>
    </row>
    <row r="22" spans="1:29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ref="I22:I36" si="5">IF(ISNUMBER(H21), IF(ISNUMBER(H22), ((ABS(H21-H22))/H21)*100, ""), "")</f>
        <v/>
      </c>
      <c r="J22" s="276"/>
      <c r="K22" s="286" t="str">
        <f t="shared" ref="K22:K36" si="6">IF(ISNUMBER(J21), IF(ISNUMBER(J22), ((ABS(J21-J22))/J21)*100, ""), "")</f>
        <v/>
      </c>
      <c r="L22" s="276"/>
      <c r="M22" s="286" t="str">
        <f t="shared" ref="M22:M36" si="7">IF(ISNUMBER(L21), IF(ISNUMBER(L22), ((ABS(L21-L22))/L21)*100, ""), "")</f>
        <v/>
      </c>
      <c r="N22" s="294" t="str">
        <f t="shared" si="1"/>
        <v/>
      </c>
      <c r="O22" s="295" t="str">
        <f t="shared" si="2"/>
        <v/>
      </c>
      <c r="P22" s="274"/>
      <c r="Q22" s="286" t="str">
        <f t="shared" ref="Q22:Q36" si="8">IF(ISNUMBER(P21), IF(ISNUMBER(P22), ABS(((ABS(P21-P22))/P21)*100), ""), "")</f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AFP6\APS\MSTJV\[DPT13_Groundwater Profiling Log_MSTJV.xlsx]Sample 2</v>
      </c>
      <c r="F38" s="4"/>
    </row>
    <row r="39" spans="1:27" ht="12.75" customHeight="1">
      <c r="F39" s="4"/>
      <c r="V39" s="383" t="s">
        <v>24</v>
      </c>
      <c r="W39" s="383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5">
        <f ca="1">MAX(A14:A36)</f>
        <v>21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Y52"/>
  <sheetViews>
    <sheetView topLeftCell="F1"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DPT-13</v>
      </c>
      <c r="R2" s="377"/>
      <c r="S2" s="175"/>
      <c r="X2" s="5" t="s">
        <v>13</v>
      </c>
    </row>
    <row r="3" spans="1:259" s="9" customFormat="1" ht="13" customHeight="1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1">
        <f>'Groundwater Profile Log'!C5</f>
        <v>42563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38.331549000000003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70.039165999999994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309">
        <v>-60</v>
      </c>
      <c r="E14" s="309">
        <v>60.771999999999998</v>
      </c>
      <c r="F14" s="310" t="s">
        <v>119</v>
      </c>
      <c r="G14" s="308">
        <v>80</v>
      </c>
      <c r="H14" s="308">
        <v>33</v>
      </c>
      <c r="I14" s="311">
        <v>10</v>
      </c>
      <c r="J14" s="173">
        <v>3.81</v>
      </c>
      <c r="K14" s="311">
        <v>25.329000000000001</v>
      </c>
      <c r="L14" s="173">
        <v>5.57</v>
      </c>
      <c r="M14" s="311">
        <v>-0.35799999999999998</v>
      </c>
      <c r="N14" s="294"/>
      <c r="O14" s="295"/>
      <c r="P14" s="308">
        <v>32.21</v>
      </c>
      <c r="Q14" s="311">
        <v>6.4089999999999998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302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109</v>
      </c>
      <c r="AC14" s="312">
        <v>-2.8940000000000001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309">
        <v>-60</v>
      </c>
      <c r="E15" s="309">
        <v>60.771999999999998</v>
      </c>
      <c r="F15" s="310" t="s">
        <v>120</v>
      </c>
      <c r="G15" s="308">
        <v>160</v>
      </c>
      <c r="H15" s="308">
        <v>35</v>
      </c>
      <c r="I15" s="311">
        <v>6.0609999999999999</v>
      </c>
      <c r="J15" s="173">
        <v>4.16</v>
      </c>
      <c r="K15" s="311">
        <v>9.1859999999999999</v>
      </c>
      <c r="L15" s="173">
        <v>5.65</v>
      </c>
      <c r="M15" s="311">
        <v>1.4359999999999999</v>
      </c>
      <c r="N15" s="294">
        <f t="shared" ref="N15:N36" si="1">IF(ISNUMBER(Z15), AA15, "")</f>
        <v>105</v>
      </c>
      <c r="O15" s="295" t="str">
        <f t="shared" ref="O15:O36" si="2">IF(ISNUMBER(N14), IF(ISNUMBER(N15), ABS(((ABS(N14-N15))/N14)*100), ""), "")</f>
        <v/>
      </c>
      <c r="P15" s="308">
        <v>32.35</v>
      </c>
      <c r="Q15" s="311">
        <v>0.435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298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105</v>
      </c>
      <c r="AC15" s="312">
        <v>-1.325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309">
        <v>-60</v>
      </c>
      <c r="E16" s="309">
        <v>60.771999999999998</v>
      </c>
      <c r="F16" s="310" t="s">
        <v>121</v>
      </c>
      <c r="G16" s="308">
        <v>250</v>
      </c>
      <c r="H16" s="308">
        <v>36</v>
      </c>
      <c r="I16" s="311">
        <v>2.8570000000000002</v>
      </c>
      <c r="J16" s="173">
        <v>4.1399999999999997</v>
      </c>
      <c r="K16" s="311">
        <v>-0.48099999999999998</v>
      </c>
      <c r="L16" s="173">
        <v>5.7</v>
      </c>
      <c r="M16" s="311">
        <v>0.88500000000000001</v>
      </c>
      <c r="N16" s="294">
        <f t="shared" si="1"/>
        <v>104</v>
      </c>
      <c r="O16" s="295">
        <f t="shared" si="2"/>
        <v>0.95238095238095244</v>
      </c>
      <c r="P16" s="308">
        <v>32.54</v>
      </c>
      <c r="Q16" s="311">
        <v>0.58699999999999997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297</v>
      </c>
      <c r="AA16" s="10">
        <f t="shared" si="4"/>
        <v>104</v>
      </c>
      <c r="AC16" s="312">
        <v>-0.33600000000000002</v>
      </c>
      <c r="IY16" s="120">
        <v>10</v>
      </c>
    </row>
    <row r="17" spans="1:29" s="10" customFormat="1" ht="40" customHeight="1">
      <c r="A17" s="10" t="str">
        <f t="shared" ca="1" si="0"/>
        <v/>
      </c>
      <c r="B17" s="69"/>
      <c r="C17" s="5"/>
      <c r="D17" s="309">
        <v>-60</v>
      </c>
      <c r="E17" s="309">
        <v>60.771999999999998</v>
      </c>
      <c r="F17" s="310" t="s">
        <v>122</v>
      </c>
      <c r="G17" s="308">
        <v>310</v>
      </c>
      <c r="H17" s="308">
        <v>35</v>
      </c>
      <c r="I17" s="311">
        <v>-2.778</v>
      </c>
      <c r="J17" s="173">
        <v>3.9</v>
      </c>
      <c r="K17" s="311">
        <v>-5.7969999999999997</v>
      </c>
      <c r="L17" s="173">
        <v>5.68</v>
      </c>
      <c r="M17" s="311">
        <v>-0.35099999999999998</v>
      </c>
      <c r="N17" s="294">
        <f t="shared" si="1"/>
        <v>105</v>
      </c>
      <c r="O17" s="295">
        <f t="shared" si="2"/>
        <v>0.96153846153846156</v>
      </c>
      <c r="P17" s="308">
        <v>32.700000000000003</v>
      </c>
      <c r="Q17" s="311">
        <v>0.49199999999999999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298</v>
      </c>
      <c r="AA17" s="10">
        <f t="shared" si="4"/>
        <v>105</v>
      </c>
      <c r="AC17" s="312">
        <v>0.33700000000000002</v>
      </c>
    </row>
    <row r="18" spans="1:29" s="10" customFormat="1" ht="40" customHeight="1">
      <c r="A18" s="10" t="str">
        <f t="shared" ca="1" si="0"/>
        <v/>
      </c>
      <c r="B18" s="69"/>
      <c r="C18" s="5"/>
      <c r="D18" s="309">
        <v>-60</v>
      </c>
      <c r="E18" s="309">
        <v>60.771999999999998</v>
      </c>
      <c r="F18" s="310" t="s">
        <v>123</v>
      </c>
      <c r="G18" s="308">
        <v>400</v>
      </c>
      <c r="H18" s="308">
        <v>34</v>
      </c>
      <c r="I18" s="311">
        <v>-2.8570000000000002</v>
      </c>
      <c r="J18" s="173">
        <v>3.88</v>
      </c>
      <c r="K18" s="311">
        <v>-0.51300000000000001</v>
      </c>
      <c r="L18" s="173">
        <v>5.68</v>
      </c>
      <c r="M18" s="311">
        <v>0</v>
      </c>
      <c r="N18" s="294">
        <f t="shared" si="1"/>
        <v>106</v>
      </c>
      <c r="O18" s="295">
        <f t="shared" si="2"/>
        <v>0.95238095238095244</v>
      </c>
      <c r="P18" s="308">
        <v>32.92</v>
      </c>
      <c r="Q18" s="311">
        <v>0.67300000000000004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299</v>
      </c>
      <c r="AA18" s="10">
        <f t="shared" si="4"/>
        <v>106</v>
      </c>
      <c r="AC18" s="312">
        <v>0.33600000000000002</v>
      </c>
    </row>
    <row r="19" spans="1:29" s="10" customFormat="1" ht="40" customHeight="1">
      <c r="A19" s="10" t="str">
        <f t="shared" ca="1" si="0"/>
        <v/>
      </c>
      <c r="B19" s="69"/>
      <c r="C19" s="5"/>
      <c r="D19" s="309">
        <v>-60</v>
      </c>
      <c r="E19" s="309">
        <v>60.771999999999998</v>
      </c>
      <c r="F19" s="310" t="s">
        <v>124</v>
      </c>
      <c r="G19" s="308">
        <v>480</v>
      </c>
      <c r="H19" s="308">
        <v>34</v>
      </c>
      <c r="I19" s="311">
        <v>0</v>
      </c>
      <c r="J19" s="173">
        <v>3.26</v>
      </c>
      <c r="K19" s="311">
        <v>-15.978999999999999</v>
      </c>
      <c r="L19" s="173">
        <v>5.68</v>
      </c>
      <c r="M19" s="311">
        <v>0</v>
      </c>
      <c r="N19" s="294">
        <f t="shared" si="1"/>
        <v>110</v>
      </c>
      <c r="O19" s="295">
        <f t="shared" si="2"/>
        <v>3.7735849056603774</v>
      </c>
      <c r="P19" s="308">
        <v>33.06</v>
      </c>
      <c r="Q19" s="311">
        <v>0.42499999999999999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303</v>
      </c>
      <c r="AA19" s="10">
        <f t="shared" si="4"/>
        <v>110</v>
      </c>
      <c r="AC19" s="312">
        <v>1.3380000000000001</v>
      </c>
    </row>
    <row r="20" spans="1:29" s="10" customFormat="1" ht="40" customHeight="1">
      <c r="A20" s="10" t="str">
        <f t="shared" ca="1" si="0"/>
        <v/>
      </c>
      <c r="B20" s="69"/>
      <c r="C20" s="5"/>
      <c r="D20" s="309">
        <v>-60</v>
      </c>
      <c r="E20" s="309">
        <v>60.771999999999998</v>
      </c>
      <c r="F20" s="310" t="s">
        <v>125</v>
      </c>
      <c r="G20" s="308">
        <v>550</v>
      </c>
      <c r="H20" s="308">
        <v>34</v>
      </c>
      <c r="I20" s="311">
        <v>0</v>
      </c>
      <c r="J20" s="173">
        <v>2.92</v>
      </c>
      <c r="K20" s="311">
        <v>-10.429</v>
      </c>
      <c r="L20" s="173">
        <v>5.52</v>
      </c>
      <c r="M20" s="311">
        <v>-2.8170000000000002</v>
      </c>
      <c r="N20" s="294">
        <f t="shared" si="1"/>
        <v>113</v>
      </c>
      <c r="O20" s="295">
        <f t="shared" si="2"/>
        <v>2.7272727272727271</v>
      </c>
      <c r="P20" s="308">
        <v>33.229999999999997</v>
      </c>
      <c r="Q20" s="311">
        <v>0.51400000000000001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306</v>
      </c>
      <c r="AA20" s="10">
        <f t="shared" si="4"/>
        <v>113</v>
      </c>
      <c r="AC20" s="312">
        <v>0.99</v>
      </c>
    </row>
    <row r="21" spans="1:29" s="10" customFormat="1" ht="40" customHeight="1">
      <c r="A21" s="10" t="str">
        <f t="shared" ca="1" si="0"/>
        <v/>
      </c>
      <c r="B21" s="69"/>
      <c r="C21" s="5"/>
      <c r="D21" s="309">
        <v>-60</v>
      </c>
      <c r="E21" s="309">
        <v>60.771999999999998</v>
      </c>
      <c r="F21" s="310" t="s">
        <v>126</v>
      </c>
      <c r="G21" s="308">
        <v>630</v>
      </c>
      <c r="H21" s="308">
        <v>35</v>
      </c>
      <c r="I21" s="311">
        <v>2.9409999999999998</v>
      </c>
      <c r="J21" s="173">
        <v>2.4</v>
      </c>
      <c r="K21" s="311">
        <v>-17.808</v>
      </c>
      <c r="L21" s="173">
        <v>5.3</v>
      </c>
      <c r="M21" s="311">
        <v>-3.9860000000000002</v>
      </c>
      <c r="N21" s="294">
        <f t="shared" si="1"/>
        <v>124</v>
      </c>
      <c r="O21" s="295">
        <f t="shared" si="2"/>
        <v>9.7345132743362832</v>
      </c>
      <c r="P21" s="308">
        <v>33.270000000000003</v>
      </c>
      <c r="Q21" s="311">
        <v>0.12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12">
        <v>317</v>
      </c>
      <c r="AA21" s="10">
        <f t="shared" si="4"/>
        <v>124</v>
      </c>
      <c r="AC21" s="312">
        <v>3.5950000000000002</v>
      </c>
    </row>
    <row r="22" spans="1:29" s="10" customFormat="1" ht="40" customHeight="1">
      <c r="A22" s="10" t="str">
        <f t="shared" ca="1" si="0"/>
        <v/>
      </c>
      <c r="B22" s="69"/>
      <c r="C22" s="5"/>
      <c r="D22" s="309">
        <v>-60</v>
      </c>
      <c r="E22" s="309">
        <v>60.771999999999998</v>
      </c>
      <c r="F22" s="310" t="s">
        <v>127</v>
      </c>
      <c r="G22" s="308">
        <v>700</v>
      </c>
      <c r="H22" s="308">
        <v>37</v>
      </c>
      <c r="I22" s="311">
        <v>5.7140000000000004</v>
      </c>
      <c r="J22" s="173">
        <v>2.12</v>
      </c>
      <c r="K22" s="311">
        <v>-11.667</v>
      </c>
      <c r="L22" s="173">
        <v>5.25</v>
      </c>
      <c r="M22" s="311">
        <v>-0.94299999999999995</v>
      </c>
      <c r="N22" s="294">
        <f t="shared" si="1"/>
        <v>121</v>
      </c>
      <c r="O22" s="295">
        <f t="shared" si="2"/>
        <v>2.4193548387096775</v>
      </c>
      <c r="P22" s="308">
        <v>33.270000000000003</v>
      </c>
      <c r="Q22" s="311">
        <v>0</v>
      </c>
      <c r="R22" s="274"/>
      <c r="S22" s="286" t="str">
        <f t="shared" si="3"/>
        <v/>
      </c>
      <c r="T22" s="272"/>
      <c r="U22" s="272"/>
      <c r="V22" s="272"/>
      <c r="W22" s="272"/>
      <c r="X22" s="14"/>
      <c r="Z22" s="312">
        <v>314</v>
      </c>
      <c r="AA22" s="10">
        <f t="shared" si="4"/>
        <v>121</v>
      </c>
      <c r="AC22" s="312">
        <v>-0.94599999999999995</v>
      </c>
    </row>
    <row r="23" spans="1:29" s="10" customFormat="1" ht="40" customHeight="1">
      <c r="A23" s="10" t="str">
        <f t="shared" ca="1" si="0"/>
        <v/>
      </c>
      <c r="B23" s="69"/>
      <c r="C23" s="5"/>
      <c r="D23" s="309">
        <v>-60</v>
      </c>
      <c r="E23" s="309">
        <v>60.771999999999998</v>
      </c>
      <c r="F23" s="310" t="s">
        <v>128</v>
      </c>
      <c r="G23" s="308">
        <v>780</v>
      </c>
      <c r="H23" s="308">
        <v>38</v>
      </c>
      <c r="I23" s="311">
        <v>2.7029999999999998</v>
      </c>
      <c r="J23" s="173">
        <v>1.75</v>
      </c>
      <c r="K23" s="311">
        <v>-17.452999999999999</v>
      </c>
      <c r="L23" s="173">
        <v>5.0599999999999996</v>
      </c>
      <c r="M23" s="311">
        <v>-3.6190000000000002</v>
      </c>
      <c r="N23" s="294">
        <f t="shared" si="1"/>
        <v>124</v>
      </c>
      <c r="O23" s="295">
        <f t="shared" si="2"/>
        <v>2.4793388429752068</v>
      </c>
      <c r="P23" s="308">
        <v>33.17</v>
      </c>
      <c r="Q23" s="311">
        <v>-0.30099999999999999</v>
      </c>
      <c r="R23" s="274"/>
      <c r="S23" s="286" t="str">
        <f t="shared" si="3"/>
        <v/>
      </c>
      <c r="T23" s="272"/>
      <c r="U23" s="272"/>
      <c r="V23" s="272"/>
      <c r="W23" s="272"/>
      <c r="X23" s="14"/>
      <c r="Z23" s="312">
        <v>317</v>
      </c>
      <c r="AA23" s="10">
        <f t="shared" si="4"/>
        <v>124</v>
      </c>
      <c r="AC23" s="312">
        <v>0.95499999999999996</v>
      </c>
    </row>
    <row r="24" spans="1:29" s="10" customFormat="1" ht="40" customHeight="1">
      <c r="A24" s="10" t="str">
        <f t="shared" ca="1" si="0"/>
        <v/>
      </c>
      <c r="B24" s="69"/>
      <c r="C24" s="5"/>
      <c r="D24" s="309">
        <v>-60</v>
      </c>
      <c r="E24" s="309">
        <v>60.771999999999998</v>
      </c>
      <c r="F24" s="310" t="s">
        <v>129</v>
      </c>
      <c r="G24" s="308">
        <v>820</v>
      </c>
      <c r="H24" s="308">
        <v>38</v>
      </c>
      <c r="I24" s="311">
        <v>0</v>
      </c>
      <c r="J24" s="173">
        <v>1.51</v>
      </c>
      <c r="K24" s="311">
        <v>-13.714</v>
      </c>
      <c r="L24" s="173">
        <v>5.04</v>
      </c>
      <c r="M24" s="311">
        <v>-0.39500000000000002</v>
      </c>
      <c r="N24" s="294">
        <f t="shared" si="1"/>
        <v>119</v>
      </c>
      <c r="O24" s="295">
        <f t="shared" si="2"/>
        <v>4.032258064516129</v>
      </c>
      <c r="P24" s="308">
        <v>33.159999999999997</v>
      </c>
      <c r="Q24" s="311">
        <v>-0.03</v>
      </c>
      <c r="R24" s="274"/>
      <c r="S24" s="286" t="str">
        <f t="shared" si="3"/>
        <v/>
      </c>
      <c r="T24" s="272"/>
      <c r="U24" s="272"/>
      <c r="V24" s="272"/>
      <c r="W24" s="272"/>
      <c r="X24" s="14"/>
      <c r="Z24" s="312">
        <v>312</v>
      </c>
      <c r="AA24" s="10">
        <f t="shared" si="4"/>
        <v>119</v>
      </c>
      <c r="AC24" s="312">
        <v>-1.577</v>
      </c>
    </row>
    <row r="25" spans="1:29" s="10" customFormat="1" ht="40" customHeight="1">
      <c r="A25" s="10" t="str">
        <f t="shared" ca="1" si="0"/>
        <v/>
      </c>
      <c r="B25" s="69"/>
      <c r="C25" s="5"/>
      <c r="D25" s="309">
        <v>-60</v>
      </c>
      <c r="E25" s="309">
        <v>60.771999999999998</v>
      </c>
      <c r="F25" s="310" t="s">
        <v>130</v>
      </c>
      <c r="G25" s="308">
        <v>890</v>
      </c>
      <c r="H25" s="308">
        <v>39</v>
      </c>
      <c r="I25" s="311">
        <v>2.6320000000000001</v>
      </c>
      <c r="J25" s="173">
        <v>1.3</v>
      </c>
      <c r="K25" s="311">
        <v>-13.907</v>
      </c>
      <c r="L25" s="173">
        <v>4.96</v>
      </c>
      <c r="M25" s="311">
        <v>-1.587</v>
      </c>
      <c r="N25" s="294">
        <f t="shared" si="1"/>
        <v>118</v>
      </c>
      <c r="O25" s="295">
        <f t="shared" si="2"/>
        <v>0.84033613445378152</v>
      </c>
      <c r="P25" s="308">
        <v>32.9</v>
      </c>
      <c r="Q25" s="311">
        <v>-0.78400000000000003</v>
      </c>
      <c r="R25" s="274"/>
      <c r="S25" s="286" t="str">
        <f t="shared" si="3"/>
        <v/>
      </c>
      <c r="T25" s="272"/>
      <c r="U25" s="272"/>
      <c r="V25" s="272"/>
      <c r="W25" s="272"/>
      <c r="X25" s="14"/>
      <c r="Z25" s="312">
        <v>311</v>
      </c>
      <c r="AA25" s="10">
        <f t="shared" si="4"/>
        <v>118</v>
      </c>
      <c r="AC25" s="312">
        <v>-0.32100000000000001</v>
      </c>
    </row>
    <row r="26" spans="1:29" s="10" customFormat="1" ht="40" customHeight="1">
      <c r="A26" s="10">
        <f t="shared" ca="1" si="0"/>
        <v>26</v>
      </c>
      <c r="B26" s="313">
        <v>1</v>
      </c>
      <c r="C26" s="5"/>
      <c r="D26" s="309">
        <v>-60</v>
      </c>
      <c r="E26" s="309">
        <v>60.771999999999998</v>
      </c>
      <c r="F26" s="310" t="s">
        <v>131</v>
      </c>
      <c r="G26" s="308">
        <v>960</v>
      </c>
      <c r="H26" s="308">
        <v>40</v>
      </c>
      <c r="I26" s="311">
        <v>2.5640000000000001</v>
      </c>
      <c r="J26" s="173">
        <v>1.17</v>
      </c>
      <c r="K26" s="311">
        <v>-10</v>
      </c>
      <c r="L26" s="173">
        <v>4.96</v>
      </c>
      <c r="M26" s="311">
        <v>0</v>
      </c>
      <c r="N26" s="294">
        <f t="shared" si="1"/>
        <v>114</v>
      </c>
      <c r="O26" s="295">
        <f t="shared" si="2"/>
        <v>3.3898305084745761</v>
      </c>
      <c r="P26" s="308">
        <v>32.630000000000003</v>
      </c>
      <c r="Q26" s="311">
        <v>-0.82099999999999995</v>
      </c>
      <c r="R26" s="274"/>
      <c r="S26" s="286" t="str">
        <f t="shared" si="3"/>
        <v/>
      </c>
      <c r="T26" s="272"/>
      <c r="U26" s="272"/>
      <c r="V26" s="272"/>
      <c r="W26" s="272"/>
      <c r="X26" s="14"/>
      <c r="Z26" s="312">
        <v>307</v>
      </c>
      <c r="AA26" s="10">
        <f t="shared" si="4"/>
        <v>114</v>
      </c>
      <c r="AC26" s="312">
        <v>-1.286</v>
      </c>
    </row>
    <row r="27" spans="1:29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ref="I27:I36" si="5">IF(ISNUMBER(H26), IF(ISNUMBER(H27), ((ABS(H26-H27))/H26)*100, ""), "")</f>
        <v/>
      </c>
      <c r="J27" s="276"/>
      <c r="K27" s="286" t="str">
        <f t="shared" ref="K27:K36" si="6">IF(ISNUMBER(J26), IF(ISNUMBER(J27), ((ABS(J26-J27))/J26)*100, ""), "")</f>
        <v/>
      </c>
      <c r="L27" s="276"/>
      <c r="M27" s="286" t="str">
        <f t="shared" ref="M27:M36" si="7">IF(ISNUMBER(L26), IF(ISNUMBER(L27), ((ABS(L26-L27))/L26)*100, ""), "")</f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ref="Q27:Q36" si="8">IF(ISNUMBER(P26), IF(ISNUMBER(P27), ABS(((ABS(P26-P27))/P26)*100), ""), "")</f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AFP6\APS\MSTJV\[DPT13_Groundwater Profiling Log_MSTJV.xlsx]Sample 3</v>
      </c>
      <c r="F38" s="4"/>
    </row>
    <row r="39" spans="1:27" ht="12.75" customHeight="1">
      <c r="F39" s="4"/>
      <c r="V39" s="383" t="s">
        <v>24</v>
      </c>
      <c r="W39" s="383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5">
        <f ca="1">MAX(A14:A36)</f>
        <v>26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DPT-13</v>
      </c>
      <c r="R2" s="377"/>
      <c r="S2" s="175"/>
      <c r="X2" s="5" t="s">
        <v>13</v>
      </c>
    </row>
    <row r="3" spans="1:259" s="9" customFormat="1" ht="13" customHeight="1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1">
        <f>'Groundwater Profile Log'!C5</f>
        <v>42563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38.331549000000003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70.039165999999994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309">
        <v>-65</v>
      </c>
      <c r="E14" s="309">
        <v>62.398000000000003</v>
      </c>
      <c r="F14" s="310" t="s">
        <v>132</v>
      </c>
      <c r="G14" s="308">
        <v>50</v>
      </c>
      <c r="H14" s="308">
        <v>41</v>
      </c>
      <c r="I14" s="311">
        <v>0</v>
      </c>
      <c r="J14" s="173">
        <v>3.48</v>
      </c>
      <c r="K14" s="311">
        <v>0</v>
      </c>
      <c r="L14" s="173">
        <v>5.15</v>
      </c>
      <c r="M14" s="311">
        <v>0</v>
      </c>
      <c r="N14" s="294"/>
      <c r="O14" s="295"/>
      <c r="P14" s="308">
        <v>24.55</v>
      </c>
      <c r="Q14" s="311">
        <v>0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317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107</v>
      </c>
      <c r="AC14" s="312">
        <v>0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309">
        <v>-65</v>
      </c>
      <c r="E15" s="309">
        <v>62.398000000000003</v>
      </c>
      <c r="F15" s="310" t="s">
        <v>133</v>
      </c>
      <c r="G15" s="308">
        <v>140</v>
      </c>
      <c r="H15" s="308">
        <v>40</v>
      </c>
      <c r="I15" s="311">
        <v>-2.4390000000000001</v>
      </c>
      <c r="J15" s="173">
        <v>4.37</v>
      </c>
      <c r="K15" s="311">
        <v>25.574999999999999</v>
      </c>
      <c r="L15" s="173">
        <v>5.3</v>
      </c>
      <c r="M15" s="311">
        <v>2.9129999999999998</v>
      </c>
      <c r="N15" s="294">
        <f t="shared" ref="N15:N36" si="1">IF(ISNUMBER(Z15), AA15, "")</f>
        <v>95</v>
      </c>
      <c r="O15" s="295" t="str">
        <f t="shared" ref="O15:O36" si="2">IF(ISNUMBER(N14), IF(ISNUMBER(N15), ABS(((ABS(N14-N15))/N14)*100), ""), "")</f>
        <v/>
      </c>
      <c r="P15" s="308">
        <v>24.73</v>
      </c>
      <c r="Q15" s="311">
        <v>0.73299999999999998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305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95</v>
      </c>
      <c r="AC15" s="312">
        <v>-3.7850000000000001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309">
        <v>-65</v>
      </c>
      <c r="E16" s="309">
        <v>62.398000000000003</v>
      </c>
      <c r="F16" s="310" t="s">
        <v>134</v>
      </c>
      <c r="G16" s="308">
        <v>230</v>
      </c>
      <c r="H16" s="308">
        <v>39</v>
      </c>
      <c r="I16" s="311">
        <v>-2.5</v>
      </c>
      <c r="J16" s="173">
        <v>3.95</v>
      </c>
      <c r="K16" s="311">
        <v>-9.6110000000000007</v>
      </c>
      <c r="L16" s="173">
        <v>5.39</v>
      </c>
      <c r="M16" s="311">
        <v>1.698</v>
      </c>
      <c r="N16" s="294">
        <f t="shared" si="1"/>
        <v>87</v>
      </c>
      <c r="O16" s="295">
        <f t="shared" si="2"/>
        <v>8.4210526315789469</v>
      </c>
      <c r="P16" s="308">
        <v>24.93</v>
      </c>
      <c r="Q16" s="311">
        <v>0.80900000000000005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297</v>
      </c>
      <c r="AA16" s="10">
        <f t="shared" si="4"/>
        <v>87</v>
      </c>
      <c r="AC16" s="312">
        <v>-2.6230000000000002</v>
      </c>
      <c r="IY16" s="120">
        <v>10</v>
      </c>
    </row>
    <row r="17" spans="1:29" s="10" customFormat="1" ht="40" customHeight="1">
      <c r="A17" s="10" t="str">
        <f t="shared" ca="1" si="0"/>
        <v/>
      </c>
      <c r="B17" s="69"/>
      <c r="C17" s="5"/>
      <c r="D17" s="309">
        <v>-65</v>
      </c>
      <c r="E17" s="309">
        <v>62.398000000000003</v>
      </c>
      <c r="F17" s="310" t="s">
        <v>135</v>
      </c>
      <c r="G17" s="308">
        <v>290</v>
      </c>
      <c r="H17" s="308">
        <v>37</v>
      </c>
      <c r="I17" s="311">
        <v>-5.1280000000000001</v>
      </c>
      <c r="J17" s="173">
        <v>3.58</v>
      </c>
      <c r="K17" s="311">
        <v>-9.3670000000000009</v>
      </c>
      <c r="L17" s="173">
        <v>5.53</v>
      </c>
      <c r="M17" s="311">
        <v>2.597</v>
      </c>
      <c r="N17" s="294">
        <f t="shared" si="1"/>
        <v>78</v>
      </c>
      <c r="O17" s="295">
        <f t="shared" si="2"/>
        <v>10.344827586206897</v>
      </c>
      <c r="P17" s="308">
        <v>25.28</v>
      </c>
      <c r="Q17" s="311">
        <v>1.4039999999999999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287</v>
      </c>
      <c r="AA17" s="10">
        <f t="shared" si="4"/>
        <v>78</v>
      </c>
      <c r="AC17" s="312">
        <v>-3.367</v>
      </c>
    </row>
    <row r="18" spans="1:29" s="10" customFormat="1" ht="40" customHeight="1">
      <c r="A18" s="10" t="str">
        <f t="shared" ca="1" si="0"/>
        <v/>
      </c>
      <c r="B18" s="69"/>
      <c r="C18" s="5"/>
      <c r="D18" s="309">
        <v>-65</v>
      </c>
      <c r="E18" s="309">
        <v>62.398000000000003</v>
      </c>
      <c r="F18" s="310" t="s">
        <v>136</v>
      </c>
      <c r="G18" s="308">
        <v>350</v>
      </c>
      <c r="H18" s="308">
        <v>38</v>
      </c>
      <c r="I18" s="311">
        <v>2.7029999999999998</v>
      </c>
      <c r="J18" s="173">
        <v>3.2</v>
      </c>
      <c r="K18" s="311">
        <v>-10.615</v>
      </c>
      <c r="L18" s="173">
        <v>5.58</v>
      </c>
      <c r="M18" s="311">
        <v>0.90400000000000003</v>
      </c>
      <c r="N18" s="294">
        <f t="shared" si="1"/>
        <v>76</v>
      </c>
      <c r="O18" s="295">
        <f t="shared" si="2"/>
        <v>2.5641025641025639</v>
      </c>
      <c r="P18" s="308">
        <v>25.28</v>
      </c>
      <c r="Q18" s="311">
        <v>0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285</v>
      </c>
      <c r="AA18" s="10">
        <f t="shared" si="4"/>
        <v>76</v>
      </c>
      <c r="AC18" s="312">
        <v>-0.69699999999999995</v>
      </c>
    </row>
    <row r="19" spans="1:29" s="10" customFormat="1" ht="40" customHeight="1">
      <c r="A19" s="10" t="str">
        <f t="shared" ca="1" si="0"/>
        <v/>
      </c>
      <c r="B19" s="69"/>
      <c r="C19" s="5"/>
      <c r="D19" s="309">
        <v>-65</v>
      </c>
      <c r="E19" s="309">
        <v>62.398000000000003</v>
      </c>
      <c r="F19" s="310" t="s">
        <v>137</v>
      </c>
      <c r="G19" s="308">
        <v>480</v>
      </c>
      <c r="H19" s="308">
        <v>34</v>
      </c>
      <c r="I19" s="311">
        <v>-10.526</v>
      </c>
      <c r="J19" s="173">
        <v>2.5</v>
      </c>
      <c r="K19" s="311">
        <v>-21.875</v>
      </c>
      <c r="L19" s="173">
        <v>5.59</v>
      </c>
      <c r="M19" s="311">
        <v>0.17899999999999999</v>
      </c>
      <c r="N19" s="294">
        <f t="shared" si="1"/>
        <v>74</v>
      </c>
      <c r="O19" s="295">
        <f t="shared" si="2"/>
        <v>2.6315789473684208</v>
      </c>
      <c r="P19" s="308">
        <v>25.65</v>
      </c>
      <c r="Q19" s="311">
        <v>1.464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283</v>
      </c>
      <c r="AA19" s="10">
        <f t="shared" si="4"/>
        <v>74</v>
      </c>
      <c r="AC19" s="312">
        <v>-0.70199999999999996</v>
      </c>
    </row>
    <row r="20" spans="1:29" s="10" customFormat="1" ht="40" customHeight="1">
      <c r="A20" s="10" t="str">
        <f t="shared" ca="1" si="0"/>
        <v/>
      </c>
      <c r="B20" s="69"/>
      <c r="C20" s="5"/>
      <c r="D20" s="309">
        <v>-65</v>
      </c>
      <c r="E20" s="309">
        <v>62.398000000000003</v>
      </c>
      <c r="F20" s="310" t="s">
        <v>138</v>
      </c>
      <c r="G20" s="308">
        <v>530</v>
      </c>
      <c r="H20" s="308">
        <v>35</v>
      </c>
      <c r="I20" s="311">
        <v>2.9409999999999998</v>
      </c>
      <c r="J20" s="173">
        <v>2.13</v>
      </c>
      <c r="K20" s="311">
        <v>-14.8</v>
      </c>
      <c r="L20" s="173">
        <v>5.56</v>
      </c>
      <c r="M20" s="311">
        <v>-0.53700000000000003</v>
      </c>
      <c r="N20" s="294">
        <f t="shared" si="1"/>
        <v>76</v>
      </c>
      <c r="O20" s="295">
        <f t="shared" si="2"/>
        <v>2.7027027027027026</v>
      </c>
      <c r="P20" s="308">
        <v>25.82</v>
      </c>
      <c r="Q20" s="311">
        <v>0.66300000000000003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285</v>
      </c>
      <c r="AA20" s="10">
        <f t="shared" si="4"/>
        <v>76</v>
      </c>
      <c r="AC20" s="312">
        <v>0.70699999999999996</v>
      </c>
    </row>
    <row r="21" spans="1:29" s="10" customFormat="1" ht="40" customHeight="1">
      <c r="A21" s="10" t="str">
        <f t="shared" ca="1" si="0"/>
        <v/>
      </c>
      <c r="B21" s="69"/>
      <c r="C21" s="5"/>
      <c r="D21" s="309">
        <v>-65</v>
      </c>
      <c r="E21" s="309">
        <v>62.398000000000003</v>
      </c>
      <c r="F21" s="310" t="s">
        <v>139</v>
      </c>
      <c r="G21" s="308">
        <v>610</v>
      </c>
      <c r="H21" s="308">
        <v>36</v>
      </c>
      <c r="I21" s="311">
        <v>2.8570000000000002</v>
      </c>
      <c r="J21" s="173">
        <v>2.13</v>
      </c>
      <c r="K21" s="311">
        <v>0</v>
      </c>
      <c r="L21" s="173">
        <v>5.31</v>
      </c>
      <c r="M21" s="311">
        <v>-4.4960000000000004</v>
      </c>
      <c r="N21" s="294">
        <f t="shared" si="1"/>
        <v>95</v>
      </c>
      <c r="O21" s="295">
        <f t="shared" si="2"/>
        <v>25</v>
      </c>
      <c r="P21" s="308">
        <v>26.13</v>
      </c>
      <c r="Q21" s="311">
        <v>1.2010000000000001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12">
        <v>301</v>
      </c>
      <c r="AA21" s="10">
        <f t="shared" si="4"/>
        <v>95</v>
      </c>
      <c r="AC21" s="312">
        <v>5.6139999999999999</v>
      </c>
    </row>
    <row r="22" spans="1:29" s="10" customFormat="1" ht="40" customHeight="1">
      <c r="A22" s="10">
        <f t="shared" ca="1" si="0"/>
        <v>22</v>
      </c>
      <c r="B22" s="313">
        <v>1</v>
      </c>
      <c r="C22" s="5"/>
      <c r="D22" s="309">
        <v>-65</v>
      </c>
      <c r="E22" s="309">
        <v>62.398000000000003</v>
      </c>
      <c r="F22" s="310" t="s">
        <v>140</v>
      </c>
      <c r="G22" s="308">
        <v>700</v>
      </c>
      <c r="H22" s="308">
        <v>36</v>
      </c>
      <c r="I22" s="311">
        <v>0</v>
      </c>
      <c r="J22" s="173">
        <v>1.45</v>
      </c>
      <c r="K22" s="311">
        <v>-31.925000000000001</v>
      </c>
      <c r="L22" s="173">
        <v>5.17</v>
      </c>
      <c r="M22" s="311">
        <v>-2.637</v>
      </c>
      <c r="N22" s="294">
        <f t="shared" si="1"/>
        <v>103</v>
      </c>
      <c r="O22" s="295">
        <f t="shared" si="2"/>
        <v>8.4210526315789469</v>
      </c>
      <c r="P22" s="308">
        <v>26.46</v>
      </c>
      <c r="Q22" s="311">
        <v>1.2629999999999999</v>
      </c>
      <c r="R22" s="274"/>
      <c r="S22" s="286" t="str">
        <f t="shared" si="3"/>
        <v/>
      </c>
      <c r="T22" s="272"/>
      <c r="U22" s="272"/>
      <c r="V22" s="272"/>
      <c r="W22" s="272"/>
      <c r="X22" s="14"/>
      <c r="Z22" s="312">
        <v>309</v>
      </c>
      <c r="AA22" s="10">
        <f t="shared" si="4"/>
        <v>103</v>
      </c>
      <c r="AC22" s="312">
        <v>2.6579999999999999</v>
      </c>
    </row>
    <row r="23" spans="1:29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ref="I23:I36" si="5">IF(ISNUMBER(H22), IF(ISNUMBER(H23), ((ABS(H22-H23))/H22)*100, ""), "")</f>
        <v/>
      </c>
      <c r="J23" s="276"/>
      <c r="K23" s="286" t="str">
        <f t="shared" ref="K23:K36" si="6">IF(ISNUMBER(J22), IF(ISNUMBER(J23), ((ABS(J22-J23))/J22)*100, ""), "")</f>
        <v/>
      </c>
      <c r="L23" s="276"/>
      <c r="M23" s="286" t="str">
        <f t="shared" ref="M23:M36" si="7">IF(ISNUMBER(L22), IF(ISNUMBER(L23), ((ABS(L22-L23))/L22)*100, ""), "")</f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ref="Q23:Q36" si="8">IF(ISNUMBER(P22), IF(ISNUMBER(P23), ABS(((ABS(P22-P23))/P22)*100), ""), "")</f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AFP6\APS\MSTJV\[DPT13_Groundwater Profiling Log_MSTJV.xlsx]Sample 4</v>
      </c>
      <c r="F38" s="4"/>
    </row>
    <row r="39" spans="1:27" ht="12.75" customHeight="1">
      <c r="F39" s="4"/>
      <c r="V39" s="383" t="s">
        <v>24</v>
      </c>
      <c r="W39" s="383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5">
        <f ca="1">MAX(A14:A36)</f>
        <v>22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25</vt:i4>
      </vt:variant>
    </vt:vector>
  </HeadingPairs>
  <TitlesOfParts>
    <vt:vector size="55" baseType="lpstr">
      <vt:lpstr>Front</vt:lpstr>
      <vt:lpstr>IK Behavior</vt:lpstr>
      <vt:lpstr>Sample Attempt</vt:lpstr>
      <vt:lpstr>Processed Ik</vt:lpstr>
      <vt:lpstr>Ik Plot</vt:lpstr>
      <vt:lpstr>Sample 1</vt:lpstr>
      <vt:lpstr>Sample 2</vt:lpstr>
      <vt:lpstr>Sample 3</vt:lpstr>
      <vt:lpstr>Sample 4</vt:lpstr>
      <vt:lpstr>Sample 5</vt:lpstr>
      <vt:lpstr>Sample 6</vt:lpstr>
      <vt:lpstr>Sample 7</vt:lpstr>
      <vt:lpstr>Sample 8</vt:lpstr>
      <vt:lpstr>Sample 9</vt:lpstr>
      <vt:lpstr>Sample 10</vt:lpstr>
      <vt:lpstr>Sample 11</vt:lpstr>
      <vt:lpstr>Sample 12</vt:lpstr>
      <vt:lpstr>Sample 13</vt:lpstr>
      <vt:lpstr>Sample 14</vt:lpstr>
      <vt:lpstr>Sample 15</vt:lpstr>
      <vt:lpstr>Sample 16</vt:lpstr>
      <vt:lpstr>Sample 17</vt:lpstr>
      <vt:lpstr>Sample 18</vt:lpstr>
      <vt:lpstr>Sample 19</vt:lpstr>
      <vt:lpstr>Sample 20</vt:lpstr>
      <vt:lpstr>Sample 21</vt:lpstr>
      <vt:lpstr>Sample 22</vt:lpstr>
      <vt:lpstr>Sample 23</vt:lpstr>
      <vt:lpstr>Groundwater Profile Log</vt:lpstr>
      <vt:lpstr>slopes</vt:lpstr>
      <vt:lpstr>'IK Behavior'!Print_Area</vt:lpstr>
      <vt:lpstr>'Sample 1'!Print_Area</vt:lpstr>
      <vt:lpstr>'Sample 10'!Print_Area</vt:lpstr>
      <vt:lpstr>'Sample 11'!Print_Area</vt:lpstr>
      <vt:lpstr>'Sample 12'!Print_Area</vt:lpstr>
      <vt:lpstr>'Sample 13'!Print_Area</vt:lpstr>
      <vt:lpstr>'Sample 14'!Print_Area</vt:lpstr>
      <vt:lpstr>'Sample 15'!Print_Area</vt:lpstr>
      <vt:lpstr>'Sample 16'!Print_Area</vt:lpstr>
      <vt:lpstr>'Sample 17'!Print_Area</vt:lpstr>
      <vt:lpstr>'Sample 18'!Print_Area</vt:lpstr>
      <vt:lpstr>'Sample 19'!Print_Area</vt:lpstr>
      <vt:lpstr>'Sample 2'!Print_Area</vt:lpstr>
      <vt:lpstr>'Sample 20'!Print_Area</vt:lpstr>
      <vt:lpstr>'Sample 21'!Print_Area</vt:lpstr>
      <vt:lpstr>'Sample 22'!Print_Area</vt:lpstr>
      <vt:lpstr>'Sample 23'!Print_Area</vt:lpstr>
      <vt:lpstr>'Sample 3'!Print_Area</vt:lpstr>
      <vt:lpstr>'Sample 4'!Print_Area</vt:lpstr>
      <vt:lpstr>'Sample 5'!Print_Area</vt:lpstr>
      <vt:lpstr>'Sample 6'!Print_Area</vt:lpstr>
      <vt:lpstr>'Sample 7'!Print_Area</vt:lpstr>
      <vt:lpstr>'Sample 8'!Print_Area</vt:lpstr>
      <vt:lpstr>'Sample 9'!Print_Area</vt:lpstr>
      <vt:lpstr>'Sample Attempt'!Print_Area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dmkc</dc:creator>
  <cp:lastModifiedBy>Casey Moore</cp:lastModifiedBy>
  <cp:lastPrinted>2020-07-14T12:25:41Z</cp:lastPrinted>
  <dcterms:created xsi:type="dcterms:W3CDTF">1999-09-28T02:07:07Z</dcterms:created>
  <dcterms:modified xsi:type="dcterms:W3CDTF">2020-07-14T12:26:54Z</dcterms:modified>
</cp:coreProperties>
</file>