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5DD6F9E2-B5D7-40E7-B54A-D45EC26B2FF6}" xr6:coauthVersionLast="45" xr6:coauthVersionMax="45" xr10:uidLastSave="{00000000-0000-0000-0000-000000000000}"/>
  <bookViews>
    <workbookView xWindow="-28920" yWindow="-2535" windowWidth="29040" windowHeight="1644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9" r:id="rId6"/>
    <sheet name="Sample 2" sheetId="150" r:id="rId7"/>
    <sheet name="Sample 3" sheetId="151" r:id="rId8"/>
    <sheet name="Sample 4" sheetId="152" r:id="rId9"/>
    <sheet name="Sample 7" sheetId="153" r:id="rId10"/>
    <sheet name="Sample 8" sheetId="154" r:id="rId11"/>
    <sheet name="Sample 9" sheetId="143" r:id="rId12"/>
    <sheet name="Sample 10" sheetId="144" r:id="rId13"/>
    <sheet name="Sample 11" sheetId="145" r:id="rId14"/>
    <sheet name="Sample 12" sheetId="146" r:id="rId15"/>
    <sheet name="Sample 13" sheetId="141" r:id="rId16"/>
    <sheet name="Sample 14" sheetId="142" r:id="rId17"/>
    <sheet name="Sample 15" sheetId="52" r:id="rId18"/>
    <sheet name="Sample 16" sheetId="140" r:id="rId19"/>
    <sheet name="Sample 17" sheetId="155" r:id="rId20"/>
    <sheet name="Sample 18" sheetId="156" r:id="rId21"/>
    <sheet name="Sample 19" sheetId="157" r:id="rId22"/>
    <sheet name="Sample 20" sheetId="158" r:id="rId23"/>
    <sheet name="Sample 21" sheetId="159" r:id="rId24"/>
    <sheet name="Sample 22" sheetId="160" r:id="rId25"/>
    <sheet name="Sample 23" sheetId="161" r:id="rId26"/>
    <sheet name="Groundwater Profile Log" sheetId="77" r:id="rId27"/>
    <sheet name="slopes" sheetId="137" r:id="rId28"/>
  </sheets>
  <definedNames>
    <definedName name="_xlnm.Print_Area" localSheetId="1">'IK Behavior'!$B$1:$K$48</definedName>
    <definedName name="_xlnm.Print_Area" localSheetId="5">'Sample 1'!$C$1:$X$46</definedName>
    <definedName name="_xlnm.Print_Area" localSheetId="12">'Sample 10'!$C$1:$X$46</definedName>
    <definedName name="_xlnm.Print_Area" localSheetId="13">'Sample 11'!$C$1:$X$46</definedName>
    <definedName name="_xlnm.Print_Area" localSheetId="14">'Sample 12'!$C$1:$X$46</definedName>
    <definedName name="_xlnm.Print_Area" localSheetId="15">'Sample 13'!$C$1:$X$46</definedName>
    <definedName name="_xlnm.Print_Area" localSheetId="16">'Sample 14'!$C$1:$X$46</definedName>
    <definedName name="_xlnm.Print_Area" localSheetId="17">'Sample 15'!$C$1:$X$46</definedName>
    <definedName name="_xlnm.Print_Area" localSheetId="18">'Sample 16'!$C$1:$X$46</definedName>
    <definedName name="_xlnm.Print_Area" localSheetId="19">'Sample 17'!$C$1:$X$46</definedName>
    <definedName name="_xlnm.Print_Area" localSheetId="20">'Sample 18'!$C$1:$X$46</definedName>
    <definedName name="_xlnm.Print_Area" localSheetId="21">'Sample 19'!$C$1:$X$46</definedName>
    <definedName name="_xlnm.Print_Area" localSheetId="6">'Sample 2'!$C$1:$X$46</definedName>
    <definedName name="_xlnm.Print_Area" localSheetId="22">'Sample 20'!$C$1:$X$46</definedName>
    <definedName name="_xlnm.Print_Area" localSheetId="23">'Sample 21'!$C$1:$X$46</definedName>
    <definedName name="_xlnm.Print_Area" localSheetId="24">'Sample 22'!$C$1:$X$46</definedName>
    <definedName name="_xlnm.Print_Area" localSheetId="25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7'!$C$1:$X$46</definedName>
    <definedName name="_xlnm.Print_Area" localSheetId="10">'Sample 8'!$C$1:$X$46</definedName>
    <definedName name="_xlnm.Print_Area" localSheetId="11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7" i="152"/>
  <c r="P6" i="152"/>
  <c r="P5" i="152"/>
  <c r="Q2" i="152"/>
  <c r="P7" i="151"/>
  <c r="P6" i="151"/>
  <c r="P5" i="151"/>
  <c r="Q2" i="151"/>
  <c r="P7" i="150"/>
  <c r="P6" i="150"/>
  <c r="P5" i="150"/>
  <c r="Q2" i="150"/>
  <c r="P7" i="149"/>
  <c r="P6" i="149"/>
  <c r="P5" i="149"/>
  <c r="Q2" i="149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O34" i="161"/>
  <c r="N34" i="161"/>
  <c r="O35" i="161" s="1"/>
  <c r="M34" i="161"/>
  <c r="K34" i="161"/>
  <c r="I34" i="161"/>
  <c r="A34" i="161"/>
  <c r="AA33" i="161"/>
  <c r="S33" i="161"/>
  <c r="Q33" i="161"/>
  <c r="N33" i="16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N26" i="160"/>
  <c r="O27" i="160" s="1"/>
  <c r="M26" i="160"/>
  <c r="K26" i="160"/>
  <c r="I26" i="160"/>
  <c r="A26" i="160"/>
  <c r="AA25" i="160"/>
  <c r="S25" i="160"/>
  <c r="Q25" i="160"/>
  <c r="N25" i="160"/>
  <c r="O26" i="160" s="1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O18" i="160"/>
  <c r="N18" i="160"/>
  <c r="O19" i="160" s="1"/>
  <c r="M18" i="160"/>
  <c r="K18" i="160"/>
  <c r="I18" i="160"/>
  <c r="A18" i="160"/>
  <c r="AA17" i="160"/>
  <c r="S17" i="160"/>
  <c r="Q17" i="160"/>
  <c r="O17" i="160"/>
  <c r="N17" i="160"/>
  <c r="M17" i="160"/>
  <c r="K17" i="160"/>
  <c r="I17" i="160"/>
  <c r="A17" i="160"/>
  <c r="AA16" i="160"/>
  <c r="S16" i="160"/>
  <c r="Q16" i="160"/>
  <c r="N16" i="160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N34" i="159"/>
  <c r="O35" i="159" s="1"/>
  <c r="M34" i="159"/>
  <c r="K34" i="159"/>
  <c r="I34" i="159"/>
  <c r="A34" i="159"/>
  <c r="AA33" i="159"/>
  <c r="S33" i="159"/>
  <c r="Q33" i="159"/>
  <c r="N33" i="159"/>
  <c r="O34" i="159" s="1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O30" i="159"/>
  <c r="N30" i="159"/>
  <c r="O31" i="159" s="1"/>
  <c r="M30" i="159"/>
  <c r="K30" i="159"/>
  <c r="I30" i="159"/>
  <c r="A30" i="159"/>
  <c r="AA29" i="159"/>
  <c r="S29" i="159"/>
  <c r="Q29" i="159"/>
  <c r="N29" i="159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O22" i="159"/>
  <c r="N22" i="159"/>
  <c r="O23" i="159" s="1"/>
  <c r="M22" i="159"/>
  <c r="K22" i="159"/>
  <c r="I22" i="159"/>
  <c r="A22" i="159"/>
  <c r="AA21" i="159"/>
  <c r="S21" i="159"/>
  <c r="Q21" i="159"/>
  <c r="O21" i="159"/>
  <c r="N21" i="159"/>
  <c r="M21" i="159"/>
  <c r="K21" i="159"/>
  <c r="I21" i="159"/>
  <c r="A21" i="159"/>
  <c r="AA20" i="159"/>
  <c r="S20" i="159"/>
  <c r="Q20" i="159"/>
  <c r="N20" i="159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O29" i="158"/>
  <c r="N29" i="158"/>
  <c r="M29" i="158"/>
  <c r="K29" i="158"/>
  <c r="I29" i="158"/>
  <c r="A29" i="158"/>
  <c r="AA28" i="158"/>
  <c r="S28" i="158"/>
  <c r="Q28" i="158"/>
  <c r="N28" i="158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O34" i="157"/>
  <c r="N34" i="157"/>
  <c r="O35" i="157" s="1"/>
  <c r="M34" i="157"/>
  <c r="K34" i="157"/>
  <c r="I34" i="157"/>
  <c r="A34" i="157"/>
  <c r="AA33" i="157"/>
  <c r="S33" i="157"/>
  <c r="Q33" i="157"/>
  <c r="N33" i="157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N22" i="157"/>
  <c r="O23" i="157" s="1"/>
  <c r="M22" i="157"/>
  <c r="K22" i="157"/>
  <c r="I22" i="157"/>
  <c r="A22" i="157"/>
  <c r="AA21" i="157"/>
  <c r="S21" i="157"/>
  <c r="Q21" i="157"/>
  <c r="N21" i="157"/>
  <c r="O22" i="157" s="1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O34" i="156"/>
  <c r="N34" i="156"/>
  <c r="O35" i="156" s="1"/>
  <c r="M34" i="156"/>
  <c r="K34" i="156"/>
  <c r="I34" i="156"/>
  <c r="A34" i="156"/>
  <c r="AA33" i="156"/>
  <c r="S33" i="156"/>
  <c r="Q33" i="156"/>
  <c r="O33" i="156"/>
  <c r="N33" i="156"/>
  <c r="M33" i="156"/>
  <c r="K33" i="156"/>
  <c r="I33" i="156"/>
  <c r="A33" i="156"/>
  <c r="AA32" i="156"/>
  <c r="S32" i="156"/>
  <c r="Q32" i="156"/>
  <c r="N32" i="156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N26" i="156"/>
  <c r="O27" i="156" s="1"/>
  <c r="M26" i="156"/>
  <c r="K26" i="156"/>
  <c r="I26" i="156"/>
  <c r="A26" i="156"/>
  <c r="AA25" i="156"/>
  <c r="S25" i="156"/>
  <c r="Q25" i="156"/>
  <c r="N25" i="156"/>
  <c r="O26" i="156" s="1"/>
  <c r="M25" i="156"/>
  <c r="K25" i="156"/>
  <c r="I25" i="156"/>
  <c r="A25" i="156"/>
  <c r="AA24" i="156"/>
  <c r="S24" i="156"/>
  <c r="Q24" i="156"/>
  <c r="N24" i="156"/>
  <c r="O25" i="156" s="1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O18" i="156"/>
  <c r="N18" i="156"/>
  <c r="O19" i="156" s="1"/>
  <c r="M18" i="156"/>
  <c r="K18" i="156"/>
  <c r="I18" i="156"/>
  <c r="A18" i="156"/>
  <c r="AA17" i="156"/>
  <c r="S17" i="156"/>
  <c r="Q17" i="156"/>
  <c r="O17" i="156"/>
  <c r="N17" i="156"/>
  <c r="M17" i="156"/>
  <c r="K17" i="156"/>
  <c r="I17" i="156"/>
  <c r="A17" i="156"/>
  <c r="AA16" i="156"/>
  <c r="S16" i="156"/>
  <c r="Q16" i="156"/>
  <c r="N16" i="156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O34" i="155"/>
  <c r="N34" i="155"/>
  <c r="M34" i="155"/>
  <c r="K34" i="155"/>
  <c r="I34" i="155"/>
  <c r="A34" i="155"/>
  <c r="AA33" i="155"/>
  <c r="S33" i="155"/>
  <c r="Q33" i="155"/>
  <c r="N33" i="155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O18" i="155"/>
  <c r="N18" i="155"/>
  <c r="M18" i="155"/>
  <c r="K18" i="155"/>
  <c r="I18" i="155"/>
  <c r="A18" i="155"/>
  <c r="AA17" i="155"/>
  <c r="S17" i="155"/>
  <c r="Q17" i="155"/>
  <c r="N17" i="155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N34" i="140"/>
  <c r="O35" i="140" s="1"/>
  <c r="M34" i="140"/>
  <c r="K34" i="140"/>
  <c r="I34" i="140"/>
  <c r="A34" i="140"/>
  <c r="AA33" i="140"/>
  <c r="S33" i="140"/>
  <c r="Q33" i="140"/>
  <c r="N33" i="140"/>
  <c r="O34" i="140" s="1"/>
  <c r="M33" i="140"/>
  <c r="K33" i="140"/>
  <c r="I33" i="140"/>
  <c r="A33" i="140"/>
  <c r="AA32" i="140"/>
  <c r="S32" i="140"/>
  <c r="Q32" i="140"/>
  <c r="N32" i="140"/>
  <c r="O33" i="140" s="1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O26" i="140"/>
  <c r="N26" i="140"/>
  <c r="O27" i="140" s="1"/>
  <c r="M26" i="140"/>
  <c r="K26" i="140"/>
  <c r="I26" i="140"/>
  <c r="A26" i="140"/>
  <c r="AA25" i="140"/>
  <c r="S25" i="140"/>
  <c r="Q25" i="140"/>
  <c r="N25" i="140"/>
  <c r="M25" i="140"/>
  <c r="K25" i="140"/>
  <c r="I25" i="140"/>
  <c r="A25" i="140"/>
  <c r="AA24" i="140"/>
  <c r="S24" i="140"/>
  <c r="Q24" i="140"/>
  <c r="N24" i="140"/>
  <c r="O25" i="140" s="1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N18" i="140"/>
  <c r="O19" i="140" s="1"/>
  <c r="M18" i="140"/>
  <c r="K18" i="140"/>
  <c r="I18" i="140"/>
  <c r="A18" i="140"/>
  <c r="AA17" i="140"/>
  <c r="S17" i="140"/>
  <c r="Q17" i="140"/>
  <c r="N17" i="140"/>
  <c r="O18" i="140" s="1"/>
  <c r="M17" i="140"/>
  <c r="K17" i="140"/>
  <c r="I17" i="140"/>
  <c r="A17" i="140"/>
  <c r="AA16" i="140"/>
  <c r="S16" i="140"/>
  <c r="Q16" i="140"/>
  <c r="N16" i="140"/>
  <c r="O17" i="140" s="1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O26" i="52"/>
  <c r="N26" i="52"/>
  <c r="M26" i="52"/>
  <c r="K26" i="52"/>
  <c r="I26" i="52"/>
  <c r="A26" i="52"/>
  <c r="AA25" i="52"/>
  <c r="S25" i="52"/>
  <c r="Q25" i="52"/>
  <c r="N25" i="52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O34" i="142"/>
  <c r="N34" i="142"/>
  <c r="O35" i="142" s="1"/>
  <c r="M34" i="142"/>
  <c r="K34" i="142"/>
  <c r="I34" i="142"/>
  <c r="A34" i="142"/>
  <c r="AA33" i="142"/>
  <c r="S33" i="142"/>
  <c r="Q33" i="142"/>
  <c r="N33" i="142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N30" i="142"/>
  <c r="O31" i="142" s="1"/>
  <c r="M30" i="142"/>
  <c r="K30" i="142"/>
  <c r="I30" i="142"/>
  <c r="A30" i="142"/>
  <c r="AA29" i="142"/>
  <c r="S29" i="142"/>
  <c r="Q29" i="142"/>
  <c r="N29" i="142"/>
  <c r="O30" i="142" s="1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N22" i="142"/>
  <c r="O23" i="142" s="1"/>
  <c r="M22" i="142"/>
  <c r="K22" i="142"/>
  <c r="I22" i="142"/>
  <c r="A22" i="142"/>
  <c r="AA21" i="142"/>
  <c r="S21" i="142"/>
  <c r="Q21" i="142"/>
  <c r="N21" i="142"/>
  <c r="O22" i="142" s="1"/>
  <c r="M21" i="142"/>
  <c r="K21" i="142"/>
  <c r="I21" i="142"/>
  <c r="A21" i="142"/>
  <c r="AA20" i="142"/>
  <c r="S20" i="142"/>
  <c r="Q20" i="142"/>
  <c r="N20" i="142"/>
  <c r="O21" i="142" s="1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N26" i="141"/>
  <c r="O27" i="141" s="1"/>
  <c r="M26" i="141"/>
  <c r="K26" i="141"/>
  <c r="I26" i="141"/>
  <c r="A26" i="141"/>
  <c r="AA25" i="141"/>
  <c r="S25" i="141"/>
  <c r="Q25" i="141"/>
  <c r="N25" i="141"/>
  <c r="O26" i="141" s="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O30" i="146"/>
  <c r="N30" i="146"/>
  <c r="O31" i="146" s="1"/>
  <c r="M30" i="146"/>
  <c r="K30" i="146"/>
  <c r="I30" i="146"/>
  <c r="A30" i="146"/>
  <c r="AA29" i="146"/>
  <c r="S29" i="146"/>
  <c r="Q29" i="146"/>
  <c r="O29" i="146"/>
  <c r="N29" i="146"/>
  <c r="M29" i="146"/>
  <c r="K29" i="146"/>
  <c r="I29" i="146"/>
  <c r="A29" i="146"/>
  <c r="AA28" i="146"/>
  <c r="S28" i="146"/>
  <c r="Q28" i="146"/>
  <c r="N28" i="146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N22" i="146"/>
  <c r="O23" i="146" s="1"/>
  <c r="M22" i="146"/>
  <c r="K22" i="146"/>
  <c r="I22" i="146"/>
  <c r="A22" i="146"/>
  <c r="AA21" i="146"/>
  <c r="S21" i="146"/>
  <c r="Q21" i="146"/>
  <c r="N21" i="146"/>
  <c r="O22" i="146" s="1"/>
  <c r="M21" i="146"/>
  <c r="K21" i="146"/>
  <c r="I21" i="146"/>
  <c r="A21" i="146"/>
  <c r="AA20" i="146"/>
  <c r="S20" i="146"/>
  <c r="Q20" i="146"/>
  <c r="N20" i="146"/>
  <c r="O21" i="146" s="1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N30" i="143"/>
  <c r="O31" i="143" s="1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O22" i="143"/>
  <c r="N22" i="143"/>
  <c r="M22" i="143"/>
  <c r="K22" i="143"/>
  <c r="I22" i="143"/>
  <c r="A22" i="143"/>
  <c r="AA21" i="143"/>
  <c r="S21" i="143"/>
  <c r="Q21" i="143"/>
  <c r="N21" i="143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O34" i="145"/>
  <c r="N34" i="145"/>
  <c r="O35" i="145" s="1"/>
  <c r="M34" i="145"/>
  <c r="K34" i="145"/>
  <c r="I34" i="145"/>
  <c r="A34" i="145"/>
  <c r="AA33" i="145"/>
  <c r="S33" i="145"/>
  <c r="Q33" i="145"/>
  <c r="N33" i="145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N18" i="145"/>
  <c r="O19" i="145" s="1"/>
  <c r="M18" i="145"/>
  <c r="K18" i="145"/>
  <c r="I18" i="145"/>
  <c r="A18" i="145"/>
  <c r="AA17" i="145"/>
  <c r="S17" i="145"/>
  <c r="Q17" i="145"/>
  <c r="N17" i="145"/>
  <c r="O18" i="145" s="1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O33" i="154"/>
  <c r="N33" i="154"/>
  <c r="M33" i="154"/>
  <c r="K33" i="154"/>
  <c r="I33" i="154"/>
  <c r="A33" i="154"/>
  <c r="AA32" i="154"/>
  <c r="S32" i="154"/>
  <c r="Q32" i="154"/>
  <c r="N32" i="154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N25" i="154"/>
  <c r="O26" i="154" s="1"/>
  <c r="M25" i="154"/>
  <c r="K25" i="154"/>
  <c r="I25" i="154"/>
  <c r="A25" i="154"/>
  <c r="AA24" i="154"/>
  <c r="S24" i="154"/>
  <c r="Q24" i="154"/>
  <c r="N24" i="154"/>
  <c r="O25" i="154" s="1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O17" i="154"/>
  <c r="N17" i="154"/>
  <c r="M17" i="154"/>
  <c r="K17" i="154"/>
  <c r="I17" i="154"/>
  <c r="A17" i="154"/>
  <c r="AA16" i="154"/>
  <c r="S16" i="154"/>
  <c r="Q16" i="154"/>
  <c r="N16" i="154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N22" i="153"/>
  <c r="O23" i="153" s="1"/>
  <c r="M22" i="153"/>
  <c r="K22" i="153"/>
  <c r="I22" i="153"/>
  <c r="A22" i="153"/>
  <c r="AA21" i="153"/>
  <c r="S21" i="153"/>
  <c r="Q21" i="153"/>
  <c r="N21" i="153"/>
  <c r="O22" i="153" s="1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N21" i="152" s="1"/>
  <c r="O22" i="152" s="1"/>
  <c r="S21" i="152"/>
  <c r="A21" i="152"/>
  <c r="AA20" i="152"/>
  <c r="N20" i="152" s="1"/>
  <c r="S20" i="152"/>
  <c r="A20" i="152"/>
  <c r="AA19" i="152"/>
  <c r="N19" i="152" s="1"/>
  <c r="S19" i="152"/>
  <c r="A19" i="152"/>
  <c r="AA18" i="152"/>
  <c r="N18" i="152" s="1"/>
  <c r="S18" i="152"/>
  <c r="A18" i="152"/>
  <c r="AA17" i="152"/>
  <c r="N17" i="152" s="1"/>
  <c r="S17" i="152"/>
  <c r="A17" i="152"/>
  <c r="AA16" i="152"/>
  <c r="N16" i="152" s="1"/>
  <c r="S16" i="152"/>
  <c r="A16" i="152"/>
  <c r="AA15" i="152"/>
  <c r="N15" i="152" s="1"/>
  <c r="S15" i="152"/>
  <c r="O15" i="152"/>
  <c r="A15" i="152"/>
  <c r="AA14" i="152"/>
  <c r="S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N30" i="151" s="1"/>
  <c r="S30" i="151"/>
  <c r="A30" i="151"/>
  <c r="AA29" i="151"/>
  <c r="N29" i="151" s="1"/>
  <c r="S29" i="151"/>
  <c r="A29" i="151"/>
  <c r="AA28" i="151"/>
  <c r="N28" i="151" s="1"/>
  <c r="S28" i="151"/>
  <c r="A28" i="151"/>
  <c r="AA27" i="151"/>
  <c r="S27" i="151"/>
  <c r="N27" i="151"/>
  <c r="A27" i="151"/>
  <c r="AA26" i="151"/>
  <c r="S26" i="151"/>
  <c r="N26" i="151"/>
  <c r="O27" i="151" s="1"/>
  <c r="A26" i="151"/>
  <c r="AA25" i="151"/>
  <c r="N25" i="151" s="1"/>
  <c r="S25" i="151"/>
  <c r="A25" i="151"/>
  <c r="AA24" i="151"/>
  <c r="N24" i="151" s="1"/>
  <c r="S24" i="151"/>
  <c r="A24" i="151"/>
  <c r="AA23" i="151"/>
  <c r="N23" i="151" s="1"/>
  <c r="S23" i="151"/>
  <c r="A23" i="151"/>
  <c r="AA22" i="151"/>
  <c r="N22" i="151" s="1"/>
  <c r="S22" i="151"/>
  <c r="A22" i="151"/>
  <c r="AA21" i="151"/>
  <c r="N21" i="151" s="1"/>
  <c r="S21" i="151"/>
  <c r="A21" i="151"/>
  <c r="AA20" i="151"/>
  <c r="S20" i="151"/>
  <c r="N20" i="151"/>
  <c r="A20" i="151"/>
  <c r="AA19" i="151"/>
  <c r="S19" i="151"/>
  <c r="N19" i="151"/>
  <c r="A19" i="151"/>
  <c r="AA18" i="151"/>
  <c r="S18" i="151"/>
  <c r="N18" i="151"/>
  <c r="A18" i="151"/>
  <c r="AA17" i="151"/>
  <c r="S17" i="151"/>
  <c r="N17" i="151"/>
  <c r="A17" i="151"/>
  <c r="AA16" i="151"/>
  <c r="S16" i="151"/>
  <c r="N16" i="151"/>
  <c r="O17" i="151" s="1"/>
  <c r="A16" i="151"/>
  <c r="AA15" i="151"/>
  <c r="S15" i="151"/>
  <c r="O15" i="151"/>
  <c r="N15" i="151"/>
  <c r="A15" i="151"/>
  <c r="AA14" i="151"/>
  <c r="S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N35" i="150"/>
  <c r="O36" i="150" s="1"/>
  <c r="M35" i="150"/>
  <c r="K35" i="150"/>
  <c r="I35" i="150"/>
  <c r="A35" i="150"/>
  <c r="AA34" i="150"/>
  <c r="S34" i="150"/>
  <c r="Q34" i="150"/>
  <c r="N34" i="150"/>
  <c r="O35" i="150" s="1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N27" i="150"/>
  <c r="O28" i="150" s="1"/>
  <c r="M27" i="150"/>
  <c r="K27" i="150"/>
  <c r="I27" i="150"/>
  <c r="A27" i="150"/>
  <c r="AA26" i="150"/>
  <c r="S26" i="150"/>
  <c r="Q26" i="150"/>
  <c r="N26" i="150"/>
  <c r="O27" i="150" s="1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N21" i="150" s="1"/>
  <c r="O22" i="150" s="1"/>
  <c r="S21" i="150"/>
  <c r="A21" i="150"/>
  <c r="AA20" i="150"/>
  <c r="N20" i="150" s="1"/>
  <c r="S20" i="150"/>
  <c r="A20" i="150"/>
  <c r="AA19" i="150"/>
  <c r="N19" i="150" s="1"/>
  <c r="S19" i="150"/>
  <c r="A19" i="150"/>
  <c r="AA18" i="150"/>
  <c r="S18" i="150"/>
  <c r="N18" i="150"/>
  <c r="A18" i="150"/>
  <c r="AA17" i="150"/>
  <c r="S17" i="150"/>
  <c r="N17" i="150"/>
  <c r="A17" i="150"/>
  <c r="AA16" i="150"/>
  <c r="S16" i="150"/>
  <c r="N16" i="150"/>
  <c r="A16" i="150"/>
  <c r="AA15" i="150"/>
  <c r="S15" i="150"/>
  <c r="O15" i="150"/>
  <c r="N15" i="150"/>
  <c r="A15" i="150"/>
  <c r="AA14" i="150"/>
  <c r="S14" i="150"/>
  <c r="A14" i="150"/>
  <c r="K8" i="150"/>
  <c r="K7" i="150"/>
  <c r="E7" i="150"/>
  <c r="K6" i="150"/>
  <c r="E6" i="150"/>
  <c r="K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O34" i="149"/>
  <c r="N34" i="149"/>
  <c r="O35" i="149" s="1"/>
  <c r="M34" i="149"/>
  <c r="K34" i="149"/>
  <c r="I34" i="149"/>
  <c r="A34" i="149"/>
  <c r="AA33" i="149"/>
  <c r="S33" i="149"/>
  <c r="Q33" i="149"/>
  <c r="N33" i="149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S22" i="149"/>
  <c r="Q22" i="149"/>
  <c r="N22" i="149"/>
  <c r="O23" i="149" s="1"/>
  <c r="M22" i="149"/>
  <c r="K22" i="149"/>
  <c r="I22" i="149"/>
  <c r="A22" i="149"/>
  <c r="AA21" i="149"/>
  <c r="S21" i="149"/>
  <c r="N21" i="149"/>
  <c r="O22" i="149" s="1"/>
  <c r="A21" i="149"/>
  <c r="AA20" i="149"/>
  <c r="N20" i="149" s="1"/>
  <c r="S20" i="149"/>
  <c r="A20" i="149"/>
  <c r="AA19" i="149"/>
  <c r="S19" i="149"/>
  <c r="N19" i="149"/>
  <c r="A19" i="149"/>
  <c r="AA18" i="149"/>
  <c r="S18" i="149"/>
  <c r="N18" i="149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2" i="149"/>
  <c r="O21" i="152" l="1"/>
  <c r="O31" i="151"/>
  <c r="O20" i="152"/>
  <c r="O19" i="152"/>
  <c r="O18" i="152"/>
  <c r="O17" i="152"/>
  <c r="O16" i="152"/>
  <c r="O30" i="151"/>
  <c r="O29" i="151"/>
  <c r="O28" i="151"/>
  <c r="O26" i="151"/>
  <c r="O25" i="151"/>
  <c r="O24" i="151"/>
  <c r="O23" i="151"/>
  <c r="O22" i="151"/>
  <c r="O21" i="151"/>
  <c r="O20" i="151"/>
  <c r="O19" i="151"/>
  <c r="O18" i="151"/>
  <c r="O16" i="151"/>
  <c r="O21" i="150"/>
  <c r="O20" i="150"/>
  <c r="O19" i="150"/>
  <c r="O18" i="150"/>
  <c r="O17" i="150"/>
  <c r="O16" i="150"/>
  <c r="O21" i="149"/>
  <c r="O20" i="149"/>
  <c r="O19" i="149"/>
  <c r="O18" i="149"/>
  <c r="O17" i="149"/>
  <c r="O16" i="149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J19" i="139" l="1"/>
  <c r="I19" i="139"/>
  <c r="E19" i="139"/>
  <c r="H19" i="139"/>
  <c r="D19" i="139"/>
  <c r="F19" i="139"/>
  <c r="G19" i="139"/>
  <c r="C19" i="139"/>
  <c r="B19" i="139"/>
  <c r="J31" i="139"/>
  <c r="I31" i="139"/>
  <c r="E31" i="139"/>
  <c r="H31" i="139"/>
  <c r="D31" i="139"/>
  <c r="B31" i="139"/>
  <c r="G31" i="139"/>
  <c r="C31" i="139"/>
  <c r="F31" i="139"/>
  <c r="J16" i="139"/>
  <c r="I16" i="139"/>
  <c r="F16" i="139"/>
  <c r="H16" i="139"/>
  <c r="D16" i="139"/>
  <c r="G16" i="139"/>
  <c r="C16" i="139"/>
  <c r="B16" i="139"/>
  <c r="J22" i="139"/>
  <c r="I22" i="139"/>
  <c r="E22" i="139"/>
  <c r="H22" i="139"/>
  <c r="D22" i="139"/>
  <c r="F22" i="139"/>
  <c r="G22" i="139"/>
  <c r="C22" i="139"/>
  <c r="B22" i="139"/>
  <c r="J24" i="139"/>
  <c r="I24" i="139"/>
  <c r="E24" i="139"/>
  <c r="B24" i="139"/>
  <c r="H24" i="139"/>
  <c r="D24" i="139"/>
  <c r="F24" i="139"/>
  <c r="G24" i="139"/>
  <c r="C24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I15" i="139"/>
  <c r="B15" i="139"/>
  <c r="H15" i="139"/>
  <c r="D15" i="139"/>
  <c r="F15" i="139"/>
  <c r="G15" i="139"/>
  <c r="J27" i="139"/>
  <c r="I27" i="139"/>
  <c r="E27" i="139"/>
  <c r="B27" i="139"/>
  <c r="H27" i="139"/>
  <c r="D27" i="139"/>
  <c r="G27" i="139"/>
  <c r="C27" i="139"/>
  <c r="F27" i="139"/>
  <c r="J17" i="139"/>
  <c r="I17" i="139"/>
  <c r="H17" i="139"/>
  <c r="D17" i="139"/>
  <c r="B17" i="139"/>
  <c r="G17" i="139"/>
  <c r="C17" i="139"/>
  <c r="F17" i="139"/>
  <c r="J21" i="139"/>
  <c r="I21" i="139"/>
  <c r="E21" i="139"/>
  <c r="F21" i="139"/>
  <c r="H21" i="139"/>
  <c r="D21" i="139"/>
  <c r="B21" i="139"/>
  <c r="G21" i="139"/>
  <c r="C21" i="139"/>
  <c r="J25" i="139"/>
  <c r="I25" i="139"/>
  <c r="E25" i="139"/>
  <c r="F25" i="139"/>
  <c r="H25" i="139"/>
  <c r="D25" i="139"/>
  <c r="G25" i="139"/>
  <c r="C25" i="139"/>
  <c r="B25" i="139"/>
  <c r="J29" i="139"/>
  <c r="I29" i="139"/>
  <c r="E29" i="139"/>
  <c r="F29" i="139"/>
  <c r="H29" i="139"/>
  <c r="D29" i="139"/>
  <c r="B29" i="139"/>
  <c r="G29" i="139"/>
  <c r="C29" i="139"/>
  <c r="J33" i="139"/>
  <c r="I33" i="139"/>
  <c r="E33" i="139"/>
  <c r="F33" i="139"/>
  <c r="H33" i="139"/>
  <c r="D33" i="139"/>
  <c r="B33" i="139"/>
  <c r="G33" i="139"/>
  <c r="C33" i="139"/>
  <c r="J23" i="139"/>
  <c r="I23" i="139"/>
  <c r="E23" i="139"/>
  <c r="H23" i="139"/>
  <c r="D23" i="139"/>
  <c r="F23" i="139"/>
  <c r="G23" i="139"/>
  <c r="C23" i="139"/>
  <c r="B23" i="139"/>
  <c r="J14" i="139"/>
  <c r="I14" i="139"/>
  <c r="H14" i="139"/>
  <c r="D14" i="139"/>
  <c r="B14" i="139"/>
  <c r="G14" i="139"/>
  <c r="C14" i="139"/>
  <c r="F14" i="139"/>
  <c r="J18" i="139"/>
  <c r="I18" i="139"/>
  <c r="E18" i="139"/>
  <c r="B18" i="139"/>
  <c r="H18" i="139"/>
  <c r="D18" i="139"/>
  <c r="F18" i="139"/>
  <c r="G18" i="139"/>
  <c r="C18" i="139"/>
  <c r="J20" i="139"/>
  <c r="I20" i="139"/>
  <c r="E20" i="139"/>
  <c r="B20" i="139"/>
  <c r="H20" i="139"/>
  <c r="D20" i="139"/>
  <c r="G20" i="139"/>
  <c r="C20" i="139"/>
  <c r="F20" i="139"/>
  <c r="J26" i="139"/>
  <c r="I26" i="139"/>
  <c r="E26" i="139"/>
  <c r="H26" i="139"/>
  <c r="D26" i="139"/>
  <c r="B26" i="139"/>
  <c r="G26" i="139"/>
  <c r="C26" i="139"/>
  <c r="F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J15" i="139"/>
  <c r="K8" i="138" l="1"/>
  <c r="K9" i="138" l="1"/>
  <c r="L5" i="139" l="1"/>
  <c r="K7" i="102" s="1"/>
  <c r="G7" i="139"/>
  <c r="G6" i="139"/>
  <c r="G5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</calcChain>
</file>

<file path=xl/sharedStrings.xml><?xml version="1.0" encoding="utf-8"?>
<sst xmlns="http://schemas.openxmlformats.org/spreadsheetml/2006/main" count="1532" uniqueCount="162">
  <si>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</si>
  <si>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</si>
  <si>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</si>
  <si>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</si>
  <si>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</si>
  <si>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</si>
  <si>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</si>
  <si>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</si>
  <si>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</si>
  <si>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</si>
  <si>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</si>
  <si>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</si>
  <si>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</si>
  <si>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</si>
  <si>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</si>
  <si>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</si>
  <si>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</si>
  <si>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</si>
  <si>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</si>
  <si>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</si>
  <si>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</si>
  <si>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</si>
  <si>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</si>
  <si>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</si>
  <si>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</si>
  <si>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</si>
  <si>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</si>
  <si>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</si>
  <si>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</si>
  <si>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</si>
  <si>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</si>
  <si>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</si>
  <si>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</si>
  <si>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</si>
  <si>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</si>
  <si>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</si>
  <si>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</si>
  <si>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</si>
  <si>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</si>
  <si>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</si>
  <si>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</si>
  <si>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</si>
  <si>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</si>
  <si>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</si>
  <si>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</si>
  <si>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</si>
  <si>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</si>
  <si>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</si>
  <si>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</si>
  <si>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</si>
  <si>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</si>
  <si>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</si>
  <si>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</si>
  <si>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</si>
  <si>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</si>
  <si>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</si>
  <si>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</si>
  <si>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</si>
  <si>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</si>
  <si>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</si>
  <si>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</si>
  <si>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</si>
  <si>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</si>
  <si>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</si>
  <si>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</si>
  <si>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</si>
  <si>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</si>
  <si>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</si>
  <si>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</si>
  <si>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</si>
  <si>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</si>
  <si>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</si>
  <si>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</si>
  <si>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</si>
  <si>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</si>
  <si>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</si>
  <si>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C. Spiker</t>
  </si>
  <si>
    <t>481APS06</t>
  </si>
  <si>
    <t>ZCRQT7052</t>
  </si>
  <si>
    <t>Cascade</t>
  </si>
  <si>
    <t>Gas</t>
  </si>
  <si>
    <t>DPT-23</t>
  </si>
  <si>
    <t>Trinity</t>
  </si>
  <si>
    <t>No Change When Hammer Stopped</t>
  </si>
  <si>
    <t>6/26/2020:11:15:16</t>
  </si>
  <si>
    <t>NA</t>
  </si>
  <si>
    <t>IK Decreased When Hammer Stopped</t>
  </si>
  <si>
    <t>6/26/2020:11:18:24</t>
  </si>
  <si>
    <t>6/26/2020:11:18:42</t>
  </si>
  <si>
    <t>6/26/2020:11:19:41</t>
  </si>
  <si>
    <t>6/26/2020:12:57:17</t>
  </si>
  <si>
    <t>6/26/2020:12:58:18</t>
  </si>
  <si>
    <t>6/26/2020:13:57:04</t>
  </si>
  <si>
    <t>6/26/2020:15:40:44</t>
  </si>
  <si>
    <t>6/27/2020:08:15:11</t>
  </si>
  <si>
    <t>6/27/2020:08:18:44</t>
  </si>
  <si>
    <t>6/27/2020:08:19:15</t>
  </si>
  <si>
    <t>6/27/2020:08:39:14</t>
  </si>
  <si>
    <t>6/27/2020:12:25:56</t>
  </si>
  <si>
    <t>6/27/2020:13:42:56</t>
  </si>
  <si>
    <t>ROP Dropped Below Threshold</t>
  </si>
  <si>
    <t>Could Not Produce Water</t>
  </si>
  <si>
    <t>6/26/2020:12:55:20</t>
  </si>
  <si>
    <t>6/26/2020:13:51:46</t>
  </si>
  <si>
    <t>06/26/2020:14:17:39</t>
  </si>
  <si>
    <t xml:space="preserve">False Parameter </t>
  </si>
  <si>
    <t>06/26/2020:14:34:57</t>
  </si>
  <si>
    <t>06/26/2020:14:41:09</t>
  </si>
  <si>
    <t>06/26/2020:14:50:07</t>
  </si>
  <si>
    <t>06/26/2020:14:59:22</t>
  </si>
  <si>
    <t>06/26/2020:15:07:50</t>
  </si>
  <si>
    <t>06/26/2020:15:15:37</t>
  </si>
  <si>
    <t>06/26/2020:15:23:24</t>
  </si>
  <si>
    <t>06/26/2020:15:57:55</t>
  </si>
  <si>
    <t>06/26/2020:16:03:31</t>
  </si>
  <si>
    <t>06/26/2020:16:10:01</t>
  </si>
  <si>
    <t>06/26/2020:16:16:31</t>
  </si>
  <si>
    <t>06/26/2020:16:22:26</t>
  </si>
  <si>
    <t>06/26/2020:16:28:32</t>
  </si>
  <si>
    <t>06/26/2020:16:34:32</t>
  </si>
  <si>
    <t>06/26/2020:16:40:27</t>
  </si>
  <si>
    <t>06/27/2020:08:58:21</t>
  </si>
  <si>
    <t>06/27/2020:09:05:20</t>
  </si>
  <si>
    <t>06/27/2020:09:14:48</t>
  </si>
  <si>
    <t>06/27/2020:09:20:48</t>
  </si>
  <si>
    <t>06/27/2020:09:27:53</t>
  </si>
  <si>
    <t>06/27/2020:09:34:35</t>
  </si>
  <si>
    <t>06/27/2020:09:40:47</t>
  </si>
  <si>
    <t>06/27/2020:09:48:10</t>
  </si>
  <si>
    <t>06/27/2020:10:11:00</t>
  </si>
  <si>
    <t>06/27/2020:10:18:52</t>
  </si>
  <si>
    <t>06/27/2020:10:26:57</t>
  </si>
  <si>
    <t>06/27/2020:10:32:45</t>
  </si>
  <si>
    <t>06/27/2020:10:53:12</t>
  </si>
  <si>
    <t>06/27/2020:10:56:50</t>
  </si>
  <si>
    <t xml:space="preserve">Re-filling Voa's after clearing sediment for the second time.  </t>
  </si>
  <si>
    <t>06/27/2020:11:06:34</t>
  </si>
  <si>
    <t>**All Voa's full // Pulling sample after 100+ mL purge (790 - 800 mL)</t>
  </si>
  <si>
    <t>06/27/2020:11:12:39</t>
  </si>
  <si>
    <t>06/27/2020:11:22:34</t>
  </si>
  <si>
    <t>Pulled sample @ client's request.</t>
  </si>
  <si>
    <t>06/27/2020:12:41:49</t>
  </si>
  <si>
    <t>06/27/2020:12:47:37</t>
  </si>
  <si>
    <t>06/27/2020:12:54:07</t>
  </si>
  <si>
    <t>06/27/2020:13:01:12</t>
  </si>
  <si>
    <t>06/27/2020:13:07:48</t>
  </si>
  <si>
    <t>06/27/2020:13:14:12</t>
  </si>
  <si>
    <t>06/27/2020:13:20:19</t>
  </si>
  <si>
    <t>06/27/2020:13:28:47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</si>
  <si>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</si>
  <si>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</si>
  <si>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</si>
  <si>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</si>
  <si>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</si>
  <si>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</si>
  <si>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NC</t>
  </si>
  <si>
    <t>45-50</t>
  </si>
  <si>
    <t>45-50 PSI</t>
  </si>
  <si>
    <t>Augered to 35.0' bgs // Start Depth is 35.0'</t>
  </si>
  <si>
    <t>MSTJV</t>
  </si>
  <si>
    <t>CS</t>
  </si>
  <si>
    <t>DPT23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</si>
</sst>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2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>
      <alignment horizontal="left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3" fillId="0" borderId="0" xfId="3" applyFont="1" applyAlignment="1">
      <alignment horizontal="right"/>
    </xf>
    <xf numFmtId="0" fontId="0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0" fillId="0" borderId="2" xfId="3" quotePrefix="1" applyNumberFormat="1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5" xfId="0" applyFont="1" applyBorder="1" applyAlignment="1" applyProtection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3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Ik'!$H$2:$H$2930</c:f>
              <c:numCache>
                <c:formatCode>General</c:formatCode>
                <c:ptCount val="2929"/>
                <c:pt idx="0">
                  <c:v>4.4561000000000002</c:v>
                </c:pt>
                <c:pt idx="1">
                  <c:v>4.4242000000000008</c:v>
                </c:pt>
                <c:pt idx="2">
                  <c:v>4.3417000000000003</c:v>
                </c:pt>
                <c:pt idx="3">
                  <c:v>4.3758000000000008</c:v>
                </c:pt>
                <c:pt idx="4">
                  <c:v>4.3120000000000003</c:v>
                </c:pt>
                <c:pt idx="5">
                  <c:v>4.2416</c:v>
                </c:pt>
                <c:pt idx="6">
                  <c:v>4.0293000000000001</c:v>
                </c:pt>
                <c:pt idx="7">
                  <c:v>3.3836000000000004</c:v>
                </c:pt>
                <c:pt idx="8">
                  <c:v>2.7071000000000001</c:v>
                </c:pt>
                <c:pt idx="9">
                  <c:v>2.1637000000000004</c:v>
                </c:pt>
                <c:pt idx="10">
                  <c:v>1.6005000000000003</c:v>
                </c:pt>
                <c:pt idx="11">
                  <c:v>1.0879000000000001</c:v>
                </c:pt>
                <c:pt idx="12">
                  <c:v>0.69080000000000008</c:v>
                </c:pt>
                <c:pt idx="13">
                  <c:v>0.43890000000000007</c:v>
                </c:pt>
                <c:pt idx="14">
                  <c:v>0.27500000000000002</c:v>
                </c:pt>
                <c:pt idx="15">
                  <c:v>0.19470000000000001</c:v>
                </c:pt>
                <c:pt idx="16">
                  <c:v>0.1661</c:v>
                </c:pt>
                <c:pt idx="17">
                  <c:v>0.22770000000000001</c:v>
                </c:pt>
                <c:pt idx="18">
                  <c:v>0.21450000000000002</c:v>
                </c:pt>
                <c:pt idx="19">
                  <c:v>0.1628</c:v>
                </c:pt>
                <c:pt idx="20">
                  <c:v>0.11770000000000001</c:v>
                </c:pt>
                <c:pt idx="21">
                  <c:v>0.10010000000000001</c:v>
                </c:pt>
                <c:pt idx="22">
                  <c:v>0.17600000000000002</c:v>
                </c:pt>
                <c:pt idx="23">
                  <c:v>0.70840000000000003</c:v>
                </c:pt>
                <c:pt idx="24">
                  <c:v>1.3255000000000001</c:v>
                </c:pt>
                <c:pt idx="25">
                  <c:v>1.5279</c:v>
                </c:pt>
                <c:pt idx="26">
                  <c:v>1.6335000000000002</c:v>
                </c:pt>
                <c:pt idx="27">
                  <c:v>1.6214000000000002</c:v>
                </c:pt>
                <c:pt idx="28">
                  <c:v>1.5509999999999999</c:v>
                </c:pt>
                <c:pt idx="29">
                  <c:v>1.5323000000000002</c:v>
                </c:pt>
                <c:pt idx="30">
                  <c:v>1.54</c:v>
                </c:pt>
                <c:pt idx="31">
                  <c:v>1.5411000000000001</c:v>
                </c:pt>
                <c:pt idx="32">
                  <c:v>1.5367000000000002</c:v>
                </c:pt>
                <c:pt idx="33">
                  <c:v>1.4839</c:v>
                </c:pt>
                <c:pt idx="34">
                  <c:v>1.3255000000000001</c:v>
                </c:pt>
                <c:pt idx="35">
                  <c:v>0.98670000000000013</c:v>
                </c:pt>
                <c:pt idx="36">
                  <c:v>0.65229999999999999</c:v>
                </c:pt>
                <c:pt idx="37">
                  <c:v>0.42680000000000007</c:v>
                </c:pt>
                <c:pt idx="38">
                  <c:v>0.25740000000000002</c:v>
                </c:pt>
                <c:pt idx="39">
                  <c:v>0.18590000000000004</c:v>
                </c:pt>
                <c:pt idx="40">
                  <c:v>0.14850000000000002</c:v>
                </c:pt>
                <c:pt idx="41">
                  <c:v>0.1331</c:v>
                </c:pt>
                <c:pt idx="42">
                  <c:v>0.15180000000000002</c:v>
                </c:pt>
                <c:pt idx="43">
                  <c:v>0.16830000000000001</c:v>
                </c:pt>
                <c:pt idx="44">
                  <c:v>0.10010000000000001</c:v>
                </c:pt>
                <c:pt idx="45">
                  <c:v>1.1616000000000002</c:v>
                </c:pt>
                <c:pt idx="46">
                  <c:v>2.0878000000000001</c:v>
                </c:pt>
                <c:pt idx="47">
                  <c:v>2.5047000000000001</c:v>
                </c:pt>
                <c:pt idx="48">
                  <c:v>2.5927000000000002</c:v>
                </c:pt>
                <c:pt idx="49">
                  <c:v>2.3496000000000001</c:v>
                </c:pt>
                <c:pt idx="50">
                  <c:v>2.1153000000000004</c:v>
                </c:pt>
                <c:pt idx="51">
                  <c:v>1.8733000000000002</c:v>
                </c:pt>
                <c:pt idx="52">
                  <c:v>1.6335000000000002</c:v>
                </c:pt>
                <c:pt idx="53">
                  <c:v>1.5015000000000001</c:v>
                </c:pt>
                <c:pt idx="54">
                  <c:v>1.4025000000000001</c:v>
                </c:pt>
                <c:pt idx="55">
                  <c:v>1.3387000000000002</c:v>
                </c:pt>
                <c:pt idx="56">
                  <c:v>1.3464</c:v>
                </c:pt>
                <c:pt idx="57">
                  <c:v>1.3134000000000001</c:v>
                </c:pt>
                <c:pt idx="58">
                  <c:v>1.1737</c:v>
                </c:pt>
                <c:pt idx="59">
                  <c:v>0.99660000000000015</c:v>
                </c:pt>
                <c:pt idx="60">
                  <c:v>0.71720000000000006</c:v>
                </c:pt>
                <c:pt idx="61">
                  <c:v>0.45760000000000001</c:v>
                </c:pt>
                <c:pt idx="62">
                  <c:v>0.28160000000000002</c:v>
                </c:pt>
                <c:pt idx="63">
                  <c:v>0.17600000000000002</c:v>
                </c:pt>
                <c:pt idx="64">
                  <c:v>0.12540000000000001</c:v>
                </c:pt>
                <c:pt idx="65">
                  <c:v>5.3900000000000003E-2</c:v>
                </c:pt>
                <c:pt idx="66">
                  <c:v>0.40590000000000004</c:v>
                </c:pt>
                <c:pt idx="67">
                  <c:v>0.82830000000000004</c:v>
                </c:pt>
                <c:pt idx="68">
                  <c:v>1.1748000000000001</c:v>
                </c:pt>
                <c:pt idx="69">
                  <c:v>1.6379000000000001</c:v>
                </c:pt>
                <c:pt idx="70">
                  <c:v>0.24310000000000001</c:v>
                </c:pt>
                <c:pt idx="71">
                  <c:v>1.3013000000000001</c:v>
                </c:pt>
                <c:pt idx="72">
                  <c:v>1.5191000000000001</c:v>
                </c:pt>
                <c:pt idx="73">
                  <c:v>1.5125000000000002</c:v>
                </c:pt>
                <c:pt idx="74">
                  <c:v>0.85470000000000013</c:v>
                </c:pt>
                <c:pt idx="75">
                  <c:v>1.2804</c:v>
                </c:pt>
                <c:pt idx="76">
                  <c:v>1.1308</c:v>
                </c:pt>
                <c:pt idx="77">
                  <c:v>0.91849999999999998</c:v>
                </c:pt>
                <c:pt idx="78">
                  <c:v>0.71170000000000011</c:v>
                </c:pt>
                <c:pt idx="79">
                  <c:v>0.44660000000000005</c:v>
                </c:pt>
                <c:pt idx="80">
                  <c:v>0.21560000000000001</c:v>
                </c:pt>
                <c:pt idx="81">
                  <c:v>8.9100000000000013E-2</c:v>
                </c:pt>
                <c:pt idx="82">
                  <c:v>3.6300000000000006E-2</c:v>
                </c:pt>
                <c:pt idx="83">
                  <c:v>1.7600000000000001E-2</c:v>
                </c:pt>
                <c:pt idx="84">
                  <c:v>1.1000000000000001E-2</c:v>
                </c:pt>
                <c:pt idx="85">
                  <c:v>3.9600000000000003E-2</c:v>
                </c:pt>
                <c:pt idx="86">
                  <c:v>0.30030000000000007</c:v>
                </c:pt>
                <c:pt idx="87">
                  <c:v>0.48510000000000003</c:v>
                </c:pt>
                <c:pt idx="88">
                  <c:v>0.57420000000000004</c:v>
                </c:pt>
                <c:pt idx="89">
                  <c:v>0.46640000000000004</c:v>
                </c:pt>
                <c:pt idx="90">
                  <c:v>0.21120000000000003</c:v>
                </c:pt>
                <c:pt idx="91">
                  <c:v>7.2600000000000012E-2</c:v>
                </c:pt>
                <c:pt idx="92">
                  <c:v>3.1900000000000005E-2</c:v>
                </c:pt>
                <c:pt idx="93">
                  <c:v>1.21E-2</c:v>
                </c:pt>
                <c:pt idx="94">
                  <c:v>5.3900000000000003E-2</c:v>
                </c:pt>
                <c:pt idx="95">
                  <c:v>0.15400000000000003</c:v>
                </c:pt>
                <c:pt idx="96">
                  <c:v>0.26619999999999999</c:v>
                </c:pt>
                <c:pt idx="97">
                  <c:v>0.2596</c:v>
                </c:pt>
                <c:pt idx="98">
                  <c:v>0.23760000000000001</c:v>
                </c:pt>
                <c:pt idx="99">
                  <c:v>0.26069999999999999</c:v>
                </c:pt>
                <c:pt idx="100">
                  <c:v>0.30800000000000005</c:v>
                </c:pt>
                <c:pt idx="101">
                  <c:v>0.36080000000000007</c:v>
                </c:pt>
                <c:pt idx="102">
                  <c:v>0.42240000000000005</c:v>
                </c:pt>
                <c:pt idx="103">
                  <c:v>0.45540000000000003</c:v>
                </c:pt>
                <c:pt idx="104">
                  <c:v>0.45540000000000003</c:v>
                </c:pt>
                <c:pt idx="105">
                  <c:v>0.42350000000000004</c:v>
                </c:pt>
                <c:pt idx="106">
                  <c:v>0.36850000000000005</c:v>
                </c:pt>
                <c:pt idx="107">
                  <c:v>0.32230000000000003</c:v>
                </c:pt>
                <c:pt idx="108">
                  <c:v>0.29810000000000003</c:v>
                </c:pt>
                <c:pt idx="109">
                  <c:v>0.36300000000000004</c:v>
                </c:pt>
                <c:pt idx="110">
                  <c:v>0.49500000000000005</c:v>
                </c:pt>
                <c:pt idx="111">
                  <c:v>0.61380000000000012</c:v>
                </c:pt>
                <c:pt idx="112">
                  <c:v>0.71170000000000011</c:v>
                </c:pt>
                <c:pt idx="113">
                  <c:v>0.87450000000000017</c:v>
                </c:pt>
                <c:pt idx="114">
                  <c:v>0.97130000000000005</c:v>
                </c:pt>
                <c:pt idx="115">
                  <c:v>0.9416000000000001</c:v>
                </c:pt>
                <c:pt idx="116">
                  <c:v>0.75790000000000002</c:v>
                </c:pt>
                <c:pt idx="117">
                  <c:v>0.60610000000000008</c:v>
                </c:pt>
                <c:pt idx="118">
                  <c:v>0.60280000000000011</c:v>
                </c:pt>
                <c:pt idx="119">
                  <c:v>0.67870000000000008</c:v>
                </c:pt>
                <c:pt idx="120">
                  <c:v>0.79860000000000009</c:v>
                </c:pt>
                <c:pt idx="121">
                  <c:v>0.96800000000000008</c:v>
                </c:pt>
                <c:pt idx="122">
                  <c:v>1.2034000000000002</c:v>
                </c:pt>
                <c:pt idx="123">
                  <c:v>1.4333</c:v>
                </c:pt>
                <c:pt idx="124">
                  <c:v>1.5565000000000002</c:v>
                </c:pt>
                <c:pt idx="125">
                  <c:v>1.6577</c:v>
                </c:pt>
                <c:pt idx="126">
                  <c:v>2.0251000000000001</c:v>
                </c:pt>
                <c:pt idx="127">
                  <c:v>2.1802000000000001</c:v>
                </c:pt>
                <c:pt idx="128">
                  <c:v>2.2593999999999999</c:v>
                </c:pt>
                <c:pt idx="129">
                  <c:v>2.1527000000000003</c:v>
                </c:pt>
                <c:pt idx="130">
                  <c:v>1.8458000000000001</c:v>
                </c:pt>
                <c:pt idx="131">
                  <c:v>1.4333</c:v>
                </c:pt>
                <c:pt idx="132">
                  <c:v>1.1220000000000001</c:v>
                </c:pt>
                <c:pt idx="133">
                  <c:v>0.93830000000000002</c:v>
                </c:pt>
                <c:pt idx="134">
                  <c:v>0.83050000000000013</c:v>
                </c:pt>
                <c:pt idx="135">
                  <c:v>0.79200000000000004</c:v>
                </c:pt>
                <c:pt idx="136">
                  <c:v>0.76449999999999996</c:v>
                </c:pt>
                <c:pt idx="137">
                  <c:v>0.76670000000000005</c:v>
                </c:pt>
                <c:pt idx="138">
                  <c:v>0.78649999999999998</c:v>
                </c:pt>
                <c:pt idx="139">
                  <c:v>0.83160000000000012</c:v>
                </c:pt>
                <c:pt idx="140">
                  <c:v>0.84150000000000014</c:v>
                </c:pt>
                <c:pt idx="141">
                  <c:v>0.82720000000000005</c:v>
                </c:pt>
                <c:pt idx="142">
                  <c:v>0.83600000000000008</c:v>
                </c:pt>
                <c:pt idx="143">
                  <c:v>0.85470000000000013</c:v>
                </c:pt>
                <c:pt idx="144">
                  <c:v>0.87780000000000014</c:v>
                </c:pt>
                <c:pt idx="145">
                  <c:v>0.91739999999999999</c:v>
                </c:pt>
                <c:pt idx="146">
                  <c:v>0.99550000000000016</c:v>
                </c:pt>
                <c:pt idx="147">
                  <c:v>1.0802</c:v>
                </c:pt>
                <c:pt idx="148">
                  <c:v>1.0758000000000001</c:v>
                </c:pt>
                <c:pt idx="149">
                  <c:v>1.0328999999999999</c:v>
                </c:pt>
                <c:pt idx="150">
                  <c:v>0.9900000000000001</c:v>
                </c:pt>
                <c:pt idx="151">
                  <c:v>0.99330000000000007</c:v>
                </c:pt>
                <c:pt idx="152">
                  <c:v>1.0439000000000001</c:v>
                </c:pt>
                <c:pt idx="153">
                  <c:v>1.3497000000000001</c:v>
                </c:pt>
                <c:pt idx="154">
                  <c:v>1.5906</c:v>
                </c:pt>
                <c:pt idx="155">
                  <c:v>1.4861000000000002</c:v>
                </c:pt>
                <c:pt idx="156">
                  <c:v>1.3288</c:v>
                </c:pt>
                <c:pt idx="157">
                  <c:v>1.1649</c:v>
                </c:pt>
                <c:pt idx="158">
                  <c:v>1.0439000000000001</c:v>
                </c:pt>
                <c:pt idx="159">
                  <c:v>1.0131000000000001</c:v>
                </c:pt>
                <c:pt idx="160">
                  <c:v>1.2672000000000001</c:v>
                </c:pt>
                <c:pt idx="161">
                  <c:v>1.9844000000000002</c:v>
                </c:pt>
                <c:pt idx="162">
                  <c:v>2.8017000000000003</c:v>
                </c:pt>
                <c:pt idx="163">
                  <c:v>3.0723000000000003</c:v>
                </c:pt>
                <c:pt idx="164">
                  <c:v>2.8226</c:v>
                </c:pt>
                <c:pt idx="165">
                  <c:v>2.6092</c:v>
                </c:pt>
                <c:pt idx="166">
                  <c:v>2.6015000000000006</c:v>
                </c:pt>
                <c:pt idx="167">
                  <c:v>2.3738000000000001</c:v>
                </c:pt>
                <c:pt idx="168">
                  <c:v>2.3650000000000002</c:v>
                </c:pt>
                <c:pt idx="169">
                  <c:v>2.5223000000000004</c:v>
                </c:pt>
                <c:pt idx="170">
                  <c:v>2.7621000000000002</c:v>
                </c:pt>
                <c:pt idx="171">
                  <c:v>2.8633000000000006</c:v>
                </c:pt>
                <c:pt idx="172">
                  <c:v>2.9051000000000005</c:v>
                </c:pt>
                <c:pt idx="173">
                  <c:v>2.8303000000000003</c:v>
                </c:pt>
                <c:pt idx="174">
                  <c:v>2.5861000000000001</c:v>
                </c:pt>
                <c:pt idx="175">
                  <c:v>2.2814000000000001</c:v>
                </c:pt>
                <c:pt idx="176">
                  <c:v>1.9767000000000001</c:v>
                </c:pt>
                <c:pt idx="177">
                  <c:v>1.7160000000000002</c:v>
                </c:pt>
                <c:pt idx="178">
                  <c:v>1.6016000000000001</c:v>
                </c:pt>
                <c:pt idx="179">
                  <c:v>1.518</c:v>
                </c:pt>
                <c:pt idx="180">
                  <c:v>1.4091</c:v>
                </c:pt>
                <c:pt idx="181">
                  <c:v>1.3002</c:v>
                </c:pt>
                <c:pt idx="182">
                  <c:v>1.1825000000000001</c:v>
                </c:pt>
                <c:pt idx="183">
                  <c:v>1.1054999999999999</c:v>
                </c:pt>
                <c:pt idx="184">
                  <c:v>1.0703</c:v>
                </c:pt>
                <c:pt idx="185">
                  <c:v>1.1671</c:v>
                </c:pt>
                <c:pt idx="186">
                  <c:v>1.2364000000000002</c:v>
                </c:pt>
                <c:pt idx="187">
                  <c:v>1.3662000000000001</c:v>
                </c:pt>
                <c:pt idx="188">
                  <c:v>1.6907000000000001</c:v>
                </c:pt>
                <c:pt idx="189">
                  <c:v>1.6467000000000003</c:v>
                </c:pt>
                <c:pt idx="190">
                  <c:v>1.2716000000000001</c:v>
                </c:pt>
                <c:pt idx="191">
                  <c:v>0.83600000000000008</c:v>
                </c:pt>
                <c:pt idx="192">
                  <c:v>0.47850000000000004</c:v>
                </c:pt>
                <c:pt idx="193">
                  <c:v>0.48730000000000007</c:v>
                </c:pt>
                <c:pt idx="194">
                  <c:v>0.81840000000000002</c:v>
                </c:pt>
                <c:pt idx="195">
                  <c:v>1.1484000000000001</c:v>
                </c:pt>
                <c:pt idx="196">
                  <c:v>1.4014000000000002</c:v>
                </c:pt>
                <c:pt idx="197">
                  <c:v>1.4828000000000001</c:v>
                </c:pt>
                <c:pt idx="198">
                  <c:v>1.2958000000000001</c:v>
                </c:pt>
                <c:pt idx="199">
                  <c:v>0.98340000000000005</c:v>
                </c:pt>
                <c:pt idx="200">
                  <c:v>0.85250000000000015</c:v>
                </c:pt>
                <c:pt idx="201">
                  <c:v>0.8822000000000001</c:v>
                </c:pt>
                <c:pt idx="202">
                  <c:v>1.0967</c:v>
                </c:pt>
                <c:pt idx="203">
                  <c:v>1.2441000000000002</c:v>
                </c:pt>
                <c:pt idx="204">
                  <c:v>0.4521</c:v>
                </c:pt>
                <c:pt idx="205">
                  <c:v>0.77110000000000001</c:v>
                </c:pt>
                <c:pt idx="206">
                  <c:v>1.0197000000000001</c:v>
                </c:pt>
                <c:pt idx="207">
                  <c:v>1.2441000000000002</c:v>
                </c:pt>
                <c:pt idx="208">
                  <c:v>1.2705000000000002</c:v>
                </c:pt>
                <c:pt idx="209">
                  <c:v>1.1121000000000001</c:v>
                </c:pt>
                <c:pt idx="210">
                  <c:v>0.84920000000000007</c:v>
                </c:pt>
                <c:pt idx="211">
                  <c:v>0.70180000000000009</c:v>
                </c:pt>
                <c:pt idx="212">
                  <c:v>0.72380000000000011</c:v>
                </c:pt>
                <c:pt idx="213">
                  <c:v>0.75350000000000017</c:v>
                </c:pt>
                <c:pt idx="214">
                  <c:v>0.86240000000000006</c:v>
                </c:pt>
                <c:pt idx="215">
                  <c:v>1.2309000000000001</c:v>
                </c:pt>
                <c:pt idx="216">
                  <c:v>1.3816000000000002</c:v>
                </c:pt>
                <c:pt idx="217">
                  <c:v>1.1968000000000001</c:v>
                </c:pt>
                <c:pt idx="218">
                  <c:v>0.93610000000000004</c:v>
                </c:pt>
                <c:pt idx="219">
                  <c:v>0.72380000000000011</c:v>
                </c:pt>
                <c:pt idx="220">
                  <c:v>0.63249999999999995</c:v>
                </c:pt>
                <c:pt idx="221">
                  <c:v>0.60280000000000011</c:v>
                </c:pt>
                <c:pt idx="222">
                  <c:v>0.61380000000000012</c:v>
                </c:pt>
                <c:pt idx="223">
                  <c:v>0.55000000000000004</c:v>
                </c:pt>
                <c:pt idx="224">
                  <c:v>0.35200000000000004</c:v>
                </c:pt>
                <c:pt idx="225">
                  <c:v>0.16720000000000002</c:v>
                </c:pt>
                <c:pt idx="226">
                  <c:v>7.3700000000000015E-2</c:v>
                </c:pt>
                <c:pt idx="227">
                  <c:v>5.6100000000000004E-2</c:v>
                </c:pt>
                <c:pt idx="228">
                  <c:v>2.86E-2</c:v>
                </c:pt>
                <c:pt idx="229">
                  <c:v>1.5400000000000002E-2</c:v>
                </c:pt>
                <c:pt idx="230">
                  <c:v>9.9000000000000008E-3</c:v>
                </c:pt>
                <c:pt idx="231">
                  <c:v>8.8000000000000005E-3</c:v>
                </c:pt>
                <c:pt idx="232">
                  <c:v>7.7000000000000011E-3</c:v>
                </c:pt>
                <c:pt idx="233">
                  <c:v>7.7000000000000011E-3</c:v>
                </c:pt>
                <c:pt idx="234">
                  <c:v>6.6000000000000008E-3</c:v>
                </c:pt>
                <c:pt idx="235">
                  <c:v>6.6000000000000008E-3</c:v>
                </c:pt>
                <c:pt idx="236">
                  <c:v>6.6000000000000008E-3</c:v>
                </c:pt>
                <c:pt idx="237">
                  <c:v>6.6000000000000008E-3</c:v>
                </c:pt>
                <c:pt idx="238">
                  <c:v>1.8700000000000001E-2</c:v>
                </c:pt>
                <c:pt idx="239">
                  <c:v>1.1000000000000001E-2</c:v>
                </c:pt>
                <c:pt idx="240">
                  <c:v>7.7000000000000011E-3</c:v>
                </c:pt>
                <c:pt idx="241">
                  <c:v>7.7000000000000011E-3</c:v>
                </c:pt>
                <c:pt idx="242">
                  <c:v>1.5400000000000002E-2</c:v>
                </c:pt>
                <c:pt idx="243">
                  <c:v>2.3100000000000002E-2</c:v>
                </c:pt>
                <c:pt idx="244">
                  <c:v>3.3000000000000002E-2</c:v>
                </c:pt>
                <c:pt idx="245">
                  <c:v>6.93E-2</c:v>
                </c:pt>
                <c:pt idx="246">
                  <c:v>0.25850000000000001</c:v>
                </c:pt>
                <c:pt idx="247">
                  <c:v>0.81840000000000002</c:v>
                </c:pt>
                <c:pt idx="248">
                  <c:v>0.95480000000000009</c:v>
                </c:pt>
                <c:pt idx="249">
                  <c:v>0.58410000000000006</c:v>
                </c:pt>
                <c:pt idx="250">
                  <c:v>0.27060000000000001</c:v>
                </c:pt>
                <c:pt idx="251">
                  <c:v>0.1144</c:v>
                </c:pt>
                <c:pt idx="252">
                  <c:v>5.2800000000000007E-2</c:v>
                </c:pt>
                <c:pt idx="253">
                  <c:v>0.44769999999999999</c:v>
                </c:pt>
                <c:pt idx="254">
                  <c:v>0.70730000000000004</c:v>
                </c:pt>
                <c:pt idx="255">
                  <c:v>0.78210000000000002</c:v>
                </c:pt>
                <c:pt idx="256">
                  <c:v>0.52360000000000007</c:v>
                </c:pt>
                <c:pt idx="257">
                  <c:v>0.34760000000000002</c:v>
                </c:pt>
                <c:pt idx="258">
                  <c:v>0.58300000000000007</c:v>
                </c:pt>
                <c:pt idx="259">
                  <c:v>0.76339999999999997</c:v>
                </c:pt>
                <c:pt idx="260">
                  <c:v>0.82610000000000006</c:v>
                </c:pt>
                <c:pt idx="261">
                  <c:v>1.0285000000000002</c:v>
                </c:pt>
                <c:pt idx="262">
                  <c:v>1.7237</c:v>
                </c:pt>
                <c:pt idx="263">
                  <c:v>2.3562000000000003</c:v>
                </c:pt>
                <c:pt idx="264">
                  <c:v>2.6410999999999998</c:v>
                </c:pt>
                <c:pt idx="265">
                  <c:v>2.8490000000000002</c:v>
                </c:pt>
                <c:pt idx="266">
                  <c:v>2.7368000000000001</c:v>
                </c:pt>
                <c:pt idx="267">
                  <c:v>2.4068000000000005</c:v>
                </c:pt>
                <c:pt idx="268">
                  <c:v>2.1406000000000001</c:v>
                </c:pt>
                <c:pt idx="269">
                  <c:v>1.8480000000000001</c:v>
                </c:pt>
                <c:pt idx="270">
                  <c:v>1.5697000000000001</c:v>
                </c:pt>
                <c:pt idx="271">
                  <c:v>1.3178000000000001</c:v>
                </c:pt>
                <c:pt idx="272">
                  <c:v>1.1572000000000002</c:v>
                </c:pt>
                <c:pt idx="273">
                  <c:v>1.1627000000000001</c:v>
                </c:pt>
                <c:pt idx="274">
                  <c:v>0.98120000000000007</c:v>
                </c:pt>
                <c:pt idx="275">
                  <c:v>0.92290000000000005</c:v>
                </c:pt>
                <c:pt idx="276">
                  <c:v>0.74030000000000007</c:v>
                </c:pt>
                <c:pt idx="277">
                  <c:v>0.6886000000000001</c:v>
                </c:pt>
                <c:pt idx="278">
                  <c:v>0.66990000000000005</c:v>
                </c:pt>
                <c:pt idx="279">
                  <c:v>0.8459000000000001</c:v>
                </c:pt>
                <c:pt idx="280">
                  <c:v>0.79530000000000001</c:v>
                </c:pt>
                <c:pt idx="281">
                  <c:v>0.76670000000000005</c:v>
                </c:pt>
                <c:pt idx="282">
                  <c:v>0.65560000000000007</c:v>
                </c:pt>
                <c:pt idx="283">
                  <c:v>0.6875</c:v>
                </c:pt>
                <c:pt idx="284">
                  <c:v>1.1616000000000002</c:v>
                </c:pt>
                <c:pt idx="285">
                  <c:v>1.9888000000000001</c:v>
                </c:pt>
                <c:pt idx="286">
                  <c:v>3.9237000000000006</c:v>
                </c:pt>
                <c:pt idx="287">
                  <c:v>4.4484000000000004</c:v>
                </c:pt>
                <c:pt idx="288">
                  <c:v>4.4154000000000009</c:v>
                </c:pt>
                <c:pt idx="289">
                  <c:v>4.4516999999999998</c:v>
                </c:pt>
                <c:pt idx="290">
                  <c:v>4.3043000000000005</c:v>
                </c:pt>
                <c:pt idx="291">
                  <c:v>1.2397</c:v>
                </c:pt>
                <c:pt idx="292">
                  <c:v>1.6434000000000002</c:v>
                </c:pt>
                <c:pt idx="293">
                  <c:v>1.5213000000000001</c:v>
                </c:pt>
                <c:pt idx="294">
                  <c:v>1.4047000000000001</c:v>
                </c:pt>
                <c:pt idx="295">
                  <c:v>4.0513000000000003</c:v>
                </c:pt>
                <c:pt idx="296">
                  <c:v>1.0571000000000002</c:v>
                </c:pt>
                <c:pt idx="297">
                  <c:v>1.0494000000000001</c:v>
                </c:pt>
                <c:pt idx="298">
                  <c:v>1.2188000000000001</c:v>
                </c:pt>
                <c:pt idx="299">
                  <c:v>1.1803000000000001</c:v>
                </c:pt>
                <c:pt idx="300">
                  <c:v>1.1990000000000003</c:v>
                </c:pt>
                <c:pt idx="301">
                  <c:v>1.0296000000000001</c:v>
                </c:pt>
                <c:pt idx="302">
                  <c:v>1.2639</c:v>
                </c:pt>
                <c:pt idx="303">
                  <c:v>1.1516999999999999</c:v>
                </c:pt>
                <c:pt idx="304">
                  <c:v>1.2529000000000001</c:v>
                </c:pt>
                <c:pt idx="305">
                  <c:v>1.2100000000000002</c:v>
                </c:pt>
                <c:pt idx="306">
                  <c:v>1.3882000000000001</c:v>
                </c:pt>
                <c:pt idx="307">
                  <c:v>1.4278000000000002</c:v>
                </c:pt>
                <c:pt idx="308">
                  <c:v>1.3772000000000002</c:v>
                </c:pt>
                <c:pt idx="309">
                  <c:v>1.2782</c:v>
                </c:pt>
                <c:pt idx="310">
                  <c:v>1.1330000000000002</c:v>
                </c:pt>
                <c:pt idx="311">
                  <c:v>1.0043000000000002</c:v>
                </c:pt>
                <c:pt idx="312">
                  <c:v>0.88660000000000017</c:v>
                </c:pt>
                <c:pt idx="313">
                  <c:v>0.88000000000000012</c:v>
                </c:pt>
                <c:pt idx="314">
                  <c:v>0.85470000000000013</c:v>
                </c:pt>
                <c:pt idx="315">
                  <c:v>0.80300000000000005</c:v>
                </c:pt>
                <c:pt idx="316">
                  <c:v>0.80740000000000001</c:v>
                </c:pt>
                <c:pt idx="317">
                  <c:v>1.6643000000000001</c:v>
                </c:pt>
                <c:pt idx="318">
                  <c:v>4.3846000000000007</c:v>
                </c:pt>
                <c:pt idx="319">
                  <c:v>2.1329000000000002</c:v>
                </c:pt>
                <c:pt idx="320">
                  <c:v>1.4124000000000001</c:v>
                </c:pt>
                <c:pt idx="321">
                  <c:v>1.0692000000000002</c:v>
                </c:pt>
                <c:pt idx="322">
                  <c:v>0.96250000000000013</c:v>
                </c:pt>
                <c:pt idx="323">
                  <c:v>0.77990000000000004</c:v>
                </c:pt>
                <c:pt idx="324">
                  <c:v>0.63029999999999997</c:v>
                </c:pt>
                <c:pt idx="325">
                  <c:v>0.59620000000000006</c:v>
                </c:pt>
                <c:pt idx="326">
                  <c:v>0.61710000000000009</c:v>
                </c:pt>
                <c:pt idx="327">
                  <c:v>0.6886000000000001</c:v>
                </c:pt>
                <c:pt idx="328">
                  <c:v>0.62039999999999995</c:v>
                </c:pt>
                <c:pt idx="329">
                  <c:v>0.50270000000000004</c:v>
                </c:pt>
                <c:pt idx="330">
                  <c:v>0.58960000000000012</c:v>
                </c:pt>
                <c:pt idx="331">
                  <c:v>0.81730000000000003</c:v>
                </c:pt>
                <c:pt idx="332">
                  <c:v>0.95260000000000011</c:v>
                </c:pt>
                <c:pt idx="333">
                  <c:v>1.0219</c:v>
                </c:pt>
                <c:pt idx="334">
                  <c:v>1.0593000000000001</c:v>
                </c:pt>
                <c:pt idx="335">
                  <c:v>1.0439000000000001</c:v>
                </c:pt>
                <c:pt idx="336">
                  <c:v>0.95260000000000011</c:v>
                </c:pt>
                <c:pt idx="337">
                  <c:v>0.95590000000000008</c:v>
                </c:pt>
                <c:pt idx="338">
                  <c:v>0.99880000000000013</c:v>
                </c:pt>
                <c:pt idx="339">
                  <c:v>1.1318999999999999</c:v>
                </c:pt>
                <c:pt idx="340">
                  <c:v>1.1638000000000002</c:v>
                </c:pt>
                <c:pt idx="341">
                  <c:v>1.1979</c:v>
                </c:pt>
                <c:pt idx="342">
                  <c:v>1.1484000000000001</c:v>
                </c:pt>
                <c:pt idx="343">
                  <c:v>1.1242000000000001</c:v>
                </c:pt>
                <c:pt idx="344">
                  <c:v>1.1418000000000001</c:v>
                </c:pt>
                <c:pt idx="345">
                  <c:v>1.1572000000000002</c:v>
                </c:pt>
                <c:pt idx="346">
                  <c:v>1.1561000000000001</c:v>
                </c:pt>
                <c:pt idx="347">
                  <c:v>1.1572000000000002</c:v>
                </c:pt>
                <c:pt idx="348">
                  <c:v>1.0901000000000001</c:v>
                </c:pt>
                <c:pt idx="349">
                  <c:v>1.034</c:v>
                </c:pt>
                <c:pt idx="350">
                  <c:v>0.98890000000000011</c:v>
                </c:pt>
                <c:pt idx="351">
                  <c:v>0.93830000000000002</c:v>
                </c:pt>
                <c:pt idx="352">
                  <c:v>0.92400000000000004</c:v>
                </c:pt>
                <c:pt idx="353">
                  <c:v>0.87450000000000017</c:v>
                </c:pt>
                <c:pt idx="354">
                  <c:v>0.77</c:v>
                </c:pt>
                <c:pt idx="355">
                  <c:v>0.64570000000000005</c:v>
                </c:pt>
                <c:pt idx="356">
                  <c:v>0.55000000000000004</c:v>
                </c:pt>
                <c:pt idx="357">
                  <c:v>0.52470000000000006</c:v>
                </c:pt>
                <c:pt idx="358">
                  <c:v>0.53349999999999997</c:v>
                </c:pt>
                <c:pt idx="359">
                  <c:v>0.52470000000000006</c:v>
                </c:pt>
                <c:pt idx="360">
                  <c:v>0.52800000000000002</c:v>
                </c:pt>
                <c:pt idx="361">
                  <c:v>0.56430000000000002</c:v>
                </c:pt>
                <c:pt idx="362">
                  <c:v>0.61380000000000012</c:v>
                </c:pt>
                <c:pt idx="363">
                  <c:v>0.62039999999999995</c:v>
                </c:pt>
                <c:pt idx="364">
                  <c:v>0.56980000000000008</c:v>
                </c:pt>
                <c:pt idx="365">
                  <c:v>0.5555000000000001</c:v>
                </c:pt>
                <c:pt idx="366">
                  <c:v>0.47190000000000004</c:v>
                </c:pt>
                <c:pt idx="367">
                  <c:v>0.52029999999999998</c:v>
                </c:pt>
                <c:pt idx="368">
                  <c:v>0.58520000000000005</c:v>
                </c:pt>
                <c:pt idx="369">
                  <c:v>0.68200000000000005</c:v>
                </c:pt>
                <c:pt idx="370">
                  <c:v>2.552</c:v>
                </c:pt>
                <c:pt idx="371">
                  <c:v>4.2097000000000007</c:v>
                </c:pt>
                <c:pt idx="372">
                  <c:v>4.4286000000000003</c:v>
                </c:pt>
                <c:pt idx="373">
                  <c:v>3.2263000000000002</c:v>
                </c:pt>
                <c:pt idx="374">
                  <c:v>4.1657000000000002</c:v>
                </c:pt>
                <c:pt idx="375">
                  <c:v>4.6189</c:v>
                </c:pt>
                <c:pt idx="376">
                  <c:v>4.6717000000000004</c:v>
                </c:pt>
                <c:pt idx="377">
                  <c:v>4.6772</c:v>
                </c:pt>
                <c:pt idx="378">
                  <c:v>4.5606</c:v>
                </c:pt>
                <c:pt idx="379">
                  <c:v>4.6629000000000005</c:v>
                </c:pt>
                <c:pt idx="380">
                  <c:v>4.7035999999999998</c:v>
                </c:pt>
                <c:pt idx="381">
                  <c:v>4.0799000000000003</c:v>
                </c:pt>
                <c:pt idx="382">
                  <c:v>1.5983000000000003</c:v>
                </c:pt>
                <c:pt idx="383">
                  <c:v>1.3541000000000003</c:v>
                </c:pt>
                <c:pt idx="384">
                  <c:v>1.5598000000000001</c:v>
                </c:pt>
                <c:pt idx="385">
                  <c:v>2.1791000000000005</c:v>
                </c:pt>
                <c:pt idx="386">
                  <c:v>1.6115000000000002</c:v>
                </c:pt>
                <c:pt idx="387">
                  <c:v>2.0922000000000001</c:v>
                </c:pt>
                <c:pt idx="388">
                  <c:v>1.5246</c:v>
                </c:pt>
                <c:pt idx="389">
                  <c:v>1.6665000000000001</c:v>
                </c:pt>
                <c:pt idx="390">
                  <c:v>1.4289000000000001</c:v>
                </c:pt>
                <c:pt idx="391">
                  <c:v>1.4322000000000001</c:v>
                </c:pt>
                <c:pt idx="392">
                  <c:v>3.4254000000000002</c:v>
                </c:pt>
                <c:pt idx="393">
                  <c:v>4.5804</c:v>
                </c:pt>
                <c:pt idx="394">
                  <c:v>3.6586000000000003</c:v>
                </c:pt>
                <c:pt idx="395">
                  <c:v>4.4627000000000008</c:v>
                </c:pt>
                <c:pt idx="396">
                  <c:v>5.1590000000000007</c:v>
                </c:pt>
                <c:pt idx="397">
                  <c:v>5.1249000000000002</c:v>
                </c:pt>
                <c:pt idx="398">
                  <c:v>5.1458000000000004</c:v>
                </c:pt>
                <c:pt idx="399">
                  <c:v>5.0985000000000005</c:v>
                </c:pt>
                <c:pt idx="400">
                  <c:v>5.1843000000000004</c:v>
                </c:pt>
                <c:pt idx="401">
                  <c:v>4.2636000000000003</c:v>
                </c:pt>
                <c:pt idx="402">
                  <c:v>1.7369000000000001</c:v>
                </c:pt>
                <c:pt idx="403">
                  <c:v>1.5224</c:v>
                </c:pt>
                <c:pt idx="404">
                  <c:v>1.4685000000000001</c:v>
                </c:pt>
                <c:pt idx="405">
                  <c:v>2.5982000000000003</c:v>
                </c:pt>
                <c:pt idx="406">
                  <c:v>2.2561000000000004</c:v>
                </c:pt>
                <c:pt idx="407">
                  <c:v>4.6695000000000002</c:v>
                </c:pt>
                <c:pt idx="408">
                  <c:v>5.2183999999999999</c:v>
                </c:pt>
                <c:pt idx="409">
                  <c:v>5.0963000000000003</c:v>
                </c:pt>
                <c:pt idx="410">
                  <c:v>2.6752000000000002</c:v>
                </c:pt>
                <c:pt idx="411">
                  <c:v>1.7919</c:v>
                </c:pt>
                <c:pt idx="412">
                  <c:v>1.5367000000000002</c:v>
                </c:pt>
                <c:pt idx="413">
                  <c:v>1.2617</c:v>
                </c:pt>
                <c:pt idx="414">
                  <c:v>1.3640000000000001</c:v>
                </c:pt>
                <c:pt idx="415">
                  <c:v>1.2991000000000001</c:v>
                </c:pt>
                <c:pt idx="416">
                  <c:v>1.1792000000000002</c:v>
                </c:pt>
                <c:pt idx="417">
                  <c:v>1.0989</c:v>
                </c:pt>
                <c:pt idx="418">
                  <c:v>1.2243000000000002</c:v>
                </c:pt>
                <c:pt idx="419">
                  <c:v>1.4949000000000001</c:v>
                </c:pt>
                <c:pt idx="420">
                  <c:v>1.4157</c:v>
                </c:pt>
                <c:pt idx="421">
                  <c:v>1.4201000000000001</c:v>
                </c:pt>
                <c:pt idx="422">
                  <c:v>1.2584</c:v>
                </c:pt>
                <c:pt idx="423">
                  <c:v>1.1847000000000001</c:v>
                </c:pt>
                <c:pt idx="424">
                  <c:v>1.2100000000000002</c:v>
                </c:pt>
                <c:pt idx="425">
                  <c:v>2.6290000000000004</c:v>
                </c:pt>
                <c:pt idx="426">
                  <c:v>1.3376000000000001</c:v>
                </c:pt>
                <c:pt idx="427">
                  <c:v>1.1440000000000001</c:v>
                </c:pt>
                <c:pt idx="428">
                  <c:v>1.3464</c:v>
                </c:pt>
                <c:pt idx="429">
                  <c:v>4.7586000000000004</c:v>
                </c:pt>
                <c:pt idx="430">
                  <c:v>1.6225000000000003</c:v>
                </c:pt>
                <c:pt idx="431">
                  <c:v>1.1032999999999999</c:v>
                </c:pt>
                <c:pt idx="432">
                  <c:v>1.2331000000000001</c:v>
                </c:pt>
                <c:pt idx="433">
                  <c:v>1.4432000000000003</c:v>
                </c:pt>
                <c:pt idx="434">
                  <c:v>1.3882000000000001</c:v>
                </c:pt>
                <c:pt idx="435">
                  <c:v>1.3882000000000001</c:v>
                </c:pt>
                <c:pt idx="436">
                  <c:v>1.6478000000000002</c:v>
                </c:pt>
                <c:pt idx="437">
                  <c:v>3.8423000000000003</c:v>
                </c:pt>
                <c:pt idx="438">
                  <c:v>5.4307000000000007</c:v>
                </c:pt>
                <c:pt idx="439">
                  <c:v>4.8686000000000007</c:v>
                </c:pt>
                <c:pt idx="440">
                  <c:v>1.9954000000000003</c:v>
                </c:pt>
                <c:pt idx="441">
                  <c:v>3.7246000000000006</c:v>
                </c:pt>
                <c:pt idx="442">
                  <c:v>4.8884000000000007</c:v>
                </c:pt>
                <c:pt idx="443">
                  <c:v>5.0171000000000001</c:v>
                </c:pt>
                <c:pt idx="444">
                  <c:v>5.0567000000000011</c:v>
                </c:pt>
                <c:pt idx="445">
                  <c:v>5.0347</c:v>
                </c:pt>
                <c:pt idx="446">
                  <c:v>5.0347</c:v>
                </c:pt>
                <c:pt idx="447">
                  <c:v>3.2901000000000002</c:v>
                </c:pt>
                <c:pt idx="448">
                  <c:v>4.0040000000000004</c:v>
                </c:pt>
                <c:pt idx="449">
                  <c:v>4.7014000000000005</c:v>
                </c:pt>
                <c:pt idx="450">
                  <c:v>5.0743000000000009</c:v>
                </c:pt>
                <c:pt idx="451">
                  <c:v>5.1953000000000005</c:v>
                </c:pt>
                <c:pt idx="452">
                  <c:v>1.7050000000000003</c:v>
                </c:pt>
                <c:pt idx="453">
                  <c:v>1.3772000000000002</c:v>
                </c:pt>
                <c:pt idx="454">
                  <c:v>1.1274999999999999</c:v>
                </c:pt>
                <c:pt idx="455">
                  <c:v>1.3299000000000001</c:v>
                </c:pt>
                <c:pt idx="456">
                  <c:v>1.1594000000000002</c:v>
                </c:pt>
                <c:pt idx="457">
                  <c:v>1.2166000000000001</c:v>
                </c:pt>
                <c:pt idx="458">
                  <c:v>0.99110000000000009</c:v>
                </c:pt>
                <c:pt idx="459">
                  <c:v>0.76339999999999997</c:v>
                </c:pt>
                <c:pt idx="460">
                  <c:v>0.54780000000000006</c:v>
                </c:pt>
                <c:pt idx="461">
                  <c:v>0.57750000000000012</c:v>
                </c:pt>
                <c:pt idx="462">
                  <c:v>0.7128000000000001</c:v>
                </c:pt>
                <c:pt idx="463">
                  <c:v>0.72270000000000012</c:v>
                </c:pt>
                <c:pt idx="464">
                  <c:v>0.81070000000000009</c:v>
                </c:pt>
                <c:pt idx="465">
                  <c:v>0.69520000000000004</c:v>
                </c:pt>
                <c:pt idx="466">
                  <c:v>0.69960000000000011</c:v>
                </c:pt>
                <c:pt idx="467">
                  <c:v>0.78100000000000003</c:v>
                </c:pt>
              </c:numCache>
            </c:numRef>
          </c:xVal>
          <c:yVal>
            <c:numRef>
              <c:f>'Processed Ik'!$C$2:$C$2930</c:f>
              <c:numCache>
                <c:formatCode>General</c:formatCode>
                <c:ptCount val="2929"/>
                <c:pt idx="0">
                  <c:v>-35.173999999999999</c:v>
                </c:pt>
                <c:pt idx="1">
                  <c:v>-35.268000000000001</c:v>
                </c:pt>
                <c:pt idx="2">
                  <c:v>-35.325000000000003</c:v>
                </c:pt>
                <c:pt idx="3">
                  <c:v>-35.387</c:v>
                </c:pt>
                <c:pt idx="4">
                  <c:v>-35.450000000000003</c:v>
                </c:pt>
                <c:pt idx="5">
                  <c:v>-35.512</c:v>
                </c:pt>
                <c:pt idx="6">
                  <c:v>-35.573999999999998</c:v>
                </c:pt>
                <c:pt idx="7">
                  <c:v>-35.634</c:v>
                </c:pt>
                <c:pt idx="8">
                  <c:v>-35.692999999999998</c:v>
                </c:pt>
                <c:pt idx="9">
                  <c:v>-35.750999999999998</c:v>
                </c:pt>
                <c:pt idx="10">
                  <c:v>-35.81</c:v>
                </c:pt>
                <c:pt idx="11">
                  <c:v>-35.869999999999997</c:v>
                </c:pt>
                <c:pt idx="12">
                  <c:v>-35.930999999999997</c:v>
                </c:pt>
                <c:pt idx="13">
                  <c:v>-35.991999999999997</c:v>
                </c:pt>
                <c:pt idx="14">
                  <c:v>-36.054000000000002</c:v>
                </c:pt>
                <c:pt idx="15">
                  <c:v>-36.115000000000002</c:v>
                </c:pt>
                <c:pt idx="16">
                  <c:v>-36.174999999999997</c:v>
                </c:pt>
                <c:pt idx="17">
                  <c:v>-36.231999999999999</c:v>
                </c:pt>
                <c:pt idx="18">
                  <c:v>-36.286999999999999</c:v>
                </c:pt>
                <c:pt idx="19">
                  <c:v>-36.341000000000001</c:v>
                </c:pt>
                <c:pt idx="20">
                  <c:v>-36.393999999999998</c:v>
                </c:pt>
                <c:pt idx="21">
                  <c:v>-36.445999999999998</c:v>
                </c:pt>
                <c:pt idx="22">
                  <c:v>-36.496000000000002</c:v>
                </c:pt>
                <c:pt idx="23">
                  <c:v>-36.588999999999999</c:v>
                </c:pt>
                <c:pt idx="24">
                  <c:v>-36.683999999999997</c:v>
                </c:pt>
                <c:pt idx="25">
                  <c:v>-36.737000000000002</c:v>
                </c:pt>
                <c:pt idx="26">
                  <c:v>-36.793999999999997</c:v>
                </c:pt>
                <c:pt idx="27">
                  <c:v>-36.853000000000002</c:v>
                </c:pt>
                <c:pt idx="28">
                  <c:v>-36.912999999999997</c:v>
                </c:pt>
                <c:pt idx="29">
                  <c:v>-36.972999999999999</c:v>
                </c:pt>
                <c:pt idx="30">
                  <c:v>-37.031999999999996</c:v>
                </c:pt>
                <c:pt idx="31">
                  <c:v>-37.091000000000001</c:v>
                </c:pt>
                <c:pt idx="32">
                  <c:v>-37.15</c:v>
                </c:pt>
                <c:pt idx="33">
                  <c:v>-37.209000000000003</c:v>
                </c:pt>
                <c:pt idx="34">
                  <c:v>-37.268999999999998</c:v>
                </c:pt>
                <c:pt idx="35">
                  <c:v>-37.328000000000003</c:v>
                </c:pt>
                <c:pt idx="36">
                  <c:v>-37.386000000000003</c:v>
                </c:pt>
                <c:pt idx="37">
                  <c:v>-37.442999999999998</c:v>
                </c:pt>
                <c:pt idx="38">
                  <c:v>-37.502000000000002</c:v>
                </c:pt>
                <c:pt idx="39">
                  <c:v>-37.561999999999998</c:v>
                </c:pt>
                <c:pt idx="40">
                  <c:v>-37.622</c:v>
                </c:pt>
                <c:pt idx="41">
                  <c:v>-37.68</c:v>
                </c:pt>
                <c:pt idx="42">
                  <c:v>-37.735999999999997</c:v>
                </c:pt>
                <c:pt idx="43">
                  <c:v>-37.83</c:v>
                </c:pt>
                <c:pt idx="44">
                  <c:v>-37.9</c:v>
                </c:pt>
                <c:pt idx="45">
                  <c:v>-37.968000000000004</c:v>
                </c:pt>
                <c:pt idx="46">
                  <c:v>-38.058999999999997</c:v>
                </c:pt>
                <c:pt idx="47">
                  <c:v>-38.112000000000002</c:v>
                </c:pt>
                <c:pt idx="48">
                  <c:v>-38.168999999999997</c:v>
                </c:pt>
                <c:pt idx="49">
                  <c:v>-38.226999999999997</c:v>
                </c:pt>
                <c:pt idx="50">
                  <c:v>-38.283999999999999</c:v>
                </c:pt>
                <c:pt idx="51">
                  <c:v>-38.344000000000001</c:v>
                </c:pt>
                <c:pt idx="52">
                  <c:v>-38.404000000000003</c:v>
                </c:pt>
                <c:pt idx="53">
                  <c:v>-38.463999999999999</c:v>
                </c:pt>
                <c:pt idx="54">
                  <c:v>-38.524999999999999</c:v>
                </c:pt>
                <c:pt idx="55">
                  <c:v>-38.585000000000001</c:v>
                </c:pt>
                <c:pt idx="56">
                  <c:v>-38.643999999999998</c:v>
                </c:pt>
                <c:pt idx="57">
                  <c:v>-38.704999999999998</c:v>
                </c:pt>
                <c:pt idx="58">
                  <c:v>-38.759</c:v>
                </c:pt>
                <c:pt idx="59">
                  <c:v>-38.816000000000003</c:v>
                </c:pt>
                <c:pt idx="60">
                  <c:v>-38.875</c:v>
                </c:pt>
                <c:pt idx="61">
                  <c:v>-38.933</c:v>
                </c:pt>
                <c:pt idx="62">
                  <c:v>-38.994999999999997</c:v>
                </c:pt>
                <c:pt idx="63">
                  <c:v>-39.058</c:v>
                </c:pt>
                <c:pt idx="64">
                  <c:v>-39.113999999999997</c:v>
                </c:pt>
                <c:pt idx="65">
                  <c:v>-39.183999999999997</c:v>
                </c:pt>
                <c:pt idx="66">
                  <c:v>-39.238999999999997</c:v>
                </c:pt>
                <c:pt idx="67">
                  <c:v>-39.317999999999998</c:v>
                </c:pt>
                <c:pt idx="68">
                  <c:v>-39.377000000000002</c:v>
                </c:pt>
                <c:pt idx="69">
                  <c:v>-39.436</c:v>
                </c:pt>
                <c:pt idx="70">
                  <c:v>-39.487000000000002</c:v>
                </c:pt>
                <c:pt idx="71">
                  <c:v>-39.549999999999997</c:v>
                </c:pt>
                <c:pt idx="72">
                  <c:v>-39.600999999999999</c:v>
                </c:pt>
                <c:pt idx="73">
                  <c:v>-39.658999999999999</c:v>
                </c:pt>
                <c:pt idx="74">
                  <c:v>-39.713999999999999</c:v>
                </c:pt>
                <c:pt idx="75">
                  <c:v>-39.79</c:v>
                </c:pt>
                <c:pt idx="76">
                  <c:v>-39.848999999999997</c:v>
                </c:pt>
                <c:pt idx="77">
                  <c:v>-39.911000000000001</c:v>
                </c:pt>
                <c:pt idx="78">
                  <c:v>-39.976999999999997</c:v>
                </c:pt>
                <c:pt idx="79">
                  <c:v>-40.049999999999997</c:v>
                </c:pt>
                <c:pt idx="80">
                  <c:v>-40.124000000000002</c:v>
                </c:pt>
                <c:pt idx="81">
                  <c:v>-40.201000000000001</c:v>
                </c:pt>
                <c:pt idx="82">
                  <c:v>-40.274000000000001</c:v>
                </c:pt>
                <c:pt idx="83">
                  <c:v>-40.343000000000004</c:v>
                </c:pt>
                <c:pt idx="84">
                  <c:v>-40.411000000000001</c:v>
                </c:pt>
                <c:pt idx="85">
                  <c:v>-40.476999999999997</c:v>
                </c:pt>
                <c:pt idx="86">
                  <c:v>-40.54</c:v>
                </c:pt>
                <c:pt idx="87">
                  <c:v>-40.598999999999997</c:v>
                </c:pt>
                <c:pt idx="88">
                  <c:v>-40.649000000000001</c:v>
                </c:pt>
                <c:pt idx="89">
                  <c:v>-40.718000000000004</c:v>
                </c:pt>
                <c:pt idx="90">
                  <c:v>-40.786000000000001</c:v>
                </c:pt>
                <c:pt idx="91">
                  <c:v>-40.856000000000002</c:v>
                </c:pt>
                <c:pt idx="92">
                  <c:v>-40.929000000000002</c:v>
                </c:pt>
                <c:pt idx="93">
                  <c:v>-41.002000000000002</c:v>
                </c:pt>
                <c:pt idx="94">
                  <c:v>-41.052999999999997</c:v>
                </c:pt>
                <c:pt idx="95">
                  <c:v>-41.103999999999999</c:v>
                </c:pt>
                <c:pt idx="96">
                  <c:v>-41.174999999999997</c:v>
                </c:pt>
                <c:pt idx="97">
                  <c:v>-41.244999999999997</c:v>
                </c:pt>
                <c:pt idx="98">
                  <c:v>-41.317</c:v>
                </c:pt>
                <c:pt idx="99">
                  <c:v>-41.389000000000003</c:v>
                </c:pt>
                <c:pt idx="100">
                  <c:v>-41.44</c:v>
                </c:pt>
                <c:pt idx="101">
                  <c:v>-41.494999999999997</c:v>
                </c:pt>
                <c:pt idx="102">
                  <c:v>-41.55</c:v>
                </c:pt>
                <c:pt idx="103">
                  <c:v>-41.606000000000002</c:v>
                </c:pt>
                <c:pt idx="104">
                  <c:v>-41.664000000000001</c:v>
                </c:pt>
                <c:pt idx="105">
                  <c:v>-41.720999999999997</c:v>
                </c:pt>
                <c:pt idx="106">
                  <c:v>-41.777999999999999</c:v>
                </c:pt>
                <c:pt idx="107">
                  <c:v>-41.832999999999998</c:v>
                </c:pt>
                <c:pt idx="108">
                  <c:v>-41.887999999999998</c:v>
                </c:pt>
                <c:pt idx="109">
                  <c:v>-41.942</c:v>
                </c:pt>
                <c:pt idx="110">
                  <c:v>-41.996000000000002</c:v>
                </c:pt>
                <c:pt idx="111">
                  <c:v>-42.045999999999999</c:v>
                </c:pt>
                <c:pt idx="112">
                  <c:v>-42.118000000000002</c:v>
                </c:pt>
                <c:pt idx="113">
                  <c:v>-42.180999999999997</c:v>
                </c:pt>
                <c:pt idx="114">
                  <c:v>-42.259</c:v>
                </c:pt>
                <c:pt idx="115">
                  <c:v>-42.337000000000003</c:v>
                </c:pt>
                <c:pt idx="116">
                  <c:v>-42.414999999999999</c:v>
                </c:pt>
                <c:pt idx="117">
                  <c:v>-42.487000000000002</c:v>
                </c:pt>
                <c:pt idx="118">
                  <c:v>-42.548000000000002</c:v>
                </c:pt>
                <c:pt idx="119">
                  <c:v>-42.606000000000002</c:v>
                </c:pt>
                <c:pt idx="120">
                  <c:v>-42.661999999999999</c:v>
                </c:pt>
                <c:pt idx="121">
                  <c:v>-42.720999999999997</c:v>
                </c:pt>
                <c:pt idx="122">
                  <c:v>-42.783000000000001</c:v>
                </c:pt>
                <c:pt idx="123">
                  <c:v>-42.844999999999999</c:v>
                </c:pt>
                <c:pt idx="124">
                  <c:v>-42.9</c:v>
                </c:pt>
                <c:pt idx="125">
                  <c:v>-42.957000000000001</c:v>
                </c:pt>
                <c:pt idx="126">
                  <c:v>-43.033999999999999</c:v>
                </c:pt>
                <c:pt idx="127">
                  <c:v>-43.095999999999997</c:v>
                </c:pt>
                <c:pt idx="128">
                  <c:v>-43.154000000000003</c:v>
                </c:pt>
                <c:pt idx="129">
                  <c:v>-43.206000000000003</c:v>
                </c:pt>
                <c:pt idx="130">
                  <c:v>-43.276000000000003</c:v>
                </c:pt>
                <c:pt idx="131">
                  <c:v>-43.341000000000001</c:v>
                </c:pt>
                <c:pt idx="132">
                  <c:v>-43.404000000000003</c:v>
                </c:pt>
                <c:pt idx="133">
                  <c:v>-43.462000000000003</c:v>
                </c:pt>
                <c:pt idx="134">
                  <c:v>-43.518999999999998</c:v>
                </c:pt>
                <c:pt idx="135">
                  <c:v>-43.591000000000001</c:v>
                </c:pt>
                <c:pt idx="136">
                  <c:v>-43.649000000000001</c:v>
                </c:pt>
                <c:pt idx="137">
                  <c:v>-43.707000000000001</c:v>
                </c:pt>
                <c:pt idx="138">
                  <c:v>-43.764000000000003</c:v>
                </c:pt>
                <c:pt idx="139">
                  <c:v>-43.819000000000003</c:v>
                </c:pt>
                <c:pt idx="140">
                  <c:v>-43.872999999999998</c:v>
                </c:pt>
                <c:pt idx="141">
                  <c:v>-43.926000000000002</c:v>
                </c:pt>
                <c:pt idx="142">
                  <c:v>-43.985999999999997</c:v>
                </c:pt>
                <c:pt idx="143">
                  <c:v>-44.048999999999999</c:v>
                </c:pt>
                <c:pt idx="144">
                  <c:v>-44.113</c:v>
                </c:pt>
                <c:pt idx="145">
                  <c:v>-44.177</c:v>
                </c:pt>
                <c:pt idx="146">
                  <c:v>-44.241999999999997</c:v>
                </c:pt>
                <c:pt idx="147">
                  <c:v>-44.305</c:v>
                </c:pt>
                <c:pt idx="148">
                  <c:v>-44.363</c:v>
                </c:pt>
                <c:pt idx="149">
                  <c:v>-44.420999999999999</c:v>
                </c:pt>
                <c:pt idx="150">
                  <c:v>-44.48</c:v>
                </c:pt>
                <c:pt idx="151">
                  <c:v>-44.551000000000002</c:v>
                </c:pt>
                <c:pt idx="152">
                  <c:v>-44.631999999999998</c:v>
                </c:pt>
                <c:pt idx="153">
                  <c:v>-44.713999999999999</c:v>
                </c:pt>
                <c:pt idx="154">
                  <c:v>-44.790999999999997</c:v>
                </c:pt>
                <c:pt idx="155">
                  <c:v>-44.863</c:v>
                </c:pt>
                <c:pt idx="156">
                  <c:v>-44.933999999999997</c:v>
                </c:pt>
                <c:pt idx="157">
                  <c:v>-45.008000000000003</c:v>
                </c:pt>
                <c:pt idx="158">
                  <c:v>-45.09</c:v>
                </c:pt>
                <c:pt idx="159">
                  <c:v>-45.173000000000002</c:v>
                </c:pt>
                <c:pt idx="160">
                  <c:v>-45.255000000000003</c:v>
                </c:pt>
                <c:pt idx="161">
                  <c:v>-45.325000000000003</c:v>
                </c:pt>
                <c:pt idx="162">
                  <c:v>-45.378</c:v>
                </c:pt>
                <c:pt idx="163">
                  <c:v>-45.451999999999998</c:v>
                </c:pt>
                <c:pt idx="164">
                  <c:v>-45.523000000000003</c:v>
                </c:pt>
                <c:pt idx="165">
                  <c:v>-45.591999999999999</c:v>
                </c:pt>
                <c:pt idx="166">
                  <c:v>-45.643000000000001</c:v>
                </c:pt>
                <c:pt idx="167">
                  <c:v>-45.7</c:v>
                </c:pt>
                <c:pt idx="168">
                  <c:v>-45.759</c:v>
                </c:pt>
                <c:pt idx="169">
                  <c:v>-45.831000000000003</c:v>
                </c:pt>
                <c:pt idx="170">
                  <c:v>-45.898000000000003</c:v>
                </c:pt>
                <c:pt idx="171">
                  <c:v>-45.966000000000001</c:v>
                </c:pt>
                <c:pt idx="172">
                  <c:v>-46.024000000000001</c:v>
                </c:pt>
                <c:pt idx="173">
                  <c:v>-46.087000000000003</c:v>
                </c:pt>
                <c:pt idx="174">
                  <c:v>-46.155000000000001</c:v>
                </c:pt>
                <c:pt idx="175">
                  <c:v>-46.222000000000001</c:v>
                </c:pt>
                <c:pt idx="176">
                  <c:v>-46.283999999999999</c:v>
                </c:pt>
                <c:pt idx="177">
                  <c:v>-46.341000000000001</c:v>
                </c:pt>
                <c:pt idx="178">
                  <c:v>-46.404000000000003</c:v>
                </c:pt>
                <c:pt idx="179">
                  <c:v>-46.48</c:v>
                </c:pt>
                <c:pt idx="180">
                  <c:v>-46.564</c:v>
                </c:pt>
                <c:pt idx="181">
                  <c:v>-46.639000000000003</c:v>
                </c:pt>
                <c:pt idx="182">
                  <c:v>-46.698999999999998</c:v>
                </c:pt>
                <c:pt idx="183">
                  <c:v>-46.752000000000002</c:v>
                </c:pt>
                <c:pt idx="184">
                  <c:v>-46.808999999999997</c:v>
                </c:pt>
                <c:pt idx="185">
                  <c:v>-46.872</c:v>
                </c:pt>
                <c:pt idx="186">
                  <c:v>-46.936</c:v>
                </c:pt>
                <c:pt idx="187">
                  <c:v>-47</c:v>
                </c:pt>
                <c:pt idx="188">
                  <c:v>-47.064</c:v>
                </c:pt>
                <c:pt idx="189">
                  <c:v>-47.128999999999998</c:v>
                </c:pt>
                <c:pt idx="190">
                  <c:v>-47.197000000000003</c:v>
                </c:pt>
                <c:pt idx="191">
                  <c:v>-47.265000000000001</c:v>
                </c:pt>
                <c:pt idx="192">
                  <c:v>-47.331000000000003</c:v>
                </c:pt>
                <c:pt idx="193">
                  <c:v>-47.396999999999998</c:v>
                </c:pt>
                <c:pt idx="194">
                  <c:v>-47.462000000000003</c:v>
                </c:pt>
                <c:pt idx="195">
                  <c:v>-47.524999999999999</c:v>
                </c:pt>
                <c:pt idx="196">
                  <c:v>-47.588999999999999</c:v>
                </c:pt>
                <c:pt idx="197">
                  <c:v>-47.658000000000001</c:v>
                </c:pt>
                <c:pt idx="198">
                  <c:v>-47.726999999999997</c:v>
                </c:pt>
                <c:pt idx="199">
                  <c:v>-47.79</c:v>
                </c:pt>
                <c:pt idx="200">
                  <c:v>-47.841999999999999</c:v>
                </c:pt>
                <c:pt idx="201">
                  <c:v>-47.892000000000003</c:v>
                </c:pt>
                <c:pt idx="202">
                  <c:v>-47.945999999999998</c:v>
                </c:pt>
                <c:pt idx="203">
                  <c:v>-48</c:v>
                </c:pt>
                <c:pt idx="204">
                  <c:v>-48.045999999999999</c:v>
                </c:pt>
                <c:pt idx="205">
                  <c:v>-48.110999999999997</c:v>
                </c:pt>
                <c:pt idx="206">
                  <c:v>-48.174999999999997</c:v>
                </c:pt>
                <c:pt idx="207">
                  <c:v>-48.225999999999999</c:v>
                </c:pt>
                <c:pt idx="208">
                  <c:v>-48.279000000000003</c:v>
                </c:pt>
                <c:pt idx="209">
                  <c:v>-48.341000000000001</c:v>
                </c:pt>
                <c:pt idx="210">
                  <c:v>-48.4</c:v>
                </c:pt>
                <c:pt idx="211">
                  <c:v>-48.451000000000001</c:v>
                </c:pt>
                <c:pt idx="212">
                  <c:v>-48.511000000000003</c:v>
                </c:pt>
                <c:pt idx="213">
                  <c:v>-48.57</c:v>
                </c:pt>
                <c:pt idx="214">
                  <c:v>-48.634</c:v>
                </c:pt>
                <c:pt idx="215">
                  <c:v>-48.710999999999999</c:v>
                </c:pt>
                <c:pt idx="216">
                  <c:v>-48.771999999999998</c:v>
                </c:pt>
                <c:pt idx="217">
                  <c:v>-48.837000000000003</c:v>
                </c:pt>
                <c:pt idx="218">
                  <c:v>-48.898000000000003</c:v>
                </c:pt>
                <c:pt idx="219">
                  <c:v>-48.954000000000001</c:v>
                </c:pt>
                <c:pt idx="220">
                  <c:v>-49.009</c:v>
                </c:pt>
                <c:pt idx="221">
                  <c:v>-49.066000000000003</c:v>
                </c:pt>
                <c:pt idx="222">
                  <c:v>-49.127000000000002</c:v>
                </c:pt>
                <c:pt idx="223">
                  <c:v>-49.191000000000003</c:v>
                </c:pt>
                <c:pt idx="224">
                  <c:v>-49.256999999999998</c:v>
                </c:pt>
                <c:pt idx="225">
                  <c:v>-49.325000000000003</c:v>
                </c:pt>
                <c:pt idx="226">
                  <c:v>-49.392000000000003</c:v>
                </c:pt>
                <c:pt idx="227">
                  <c:v>-49.457999999999998</c:v>
                </c:pt>
                <c:pt idx="228">
                  <c:v>-49.521999999999998</c:v>
                </c:pt>
                <c:pt idx="229">
                  <c:v>-49.585999999999999</c:v>
                </c:pt>
                <c:pt idx="230">
                  <c:v>-49.65</c:v>
                </c:pt>
                <c:pt idx="231">
                  <c:v>-49.715000000000003</c:v>
                </c:pt>
                <c:pt idx="232">
                  <c:v>-49.780999999999999</c:v>
                </c:pt>
                <c:pt idx="233">
                  <c:v>-49.847999999999999</c:v>
                </c:pt>
                <c:pt idx="234">
                  <c:v>-49.917000000000002</c:v>
                </c:pt>
                <c:pt idx="235">
                  <c:v>-49.988</c:v>
                </c:pt>
                <c:pt idx="236">
                  <c:v>-50.06</c:v>
                </c:pt>
                <c:pt idx="237">
                  <c:v>-50.131</c:v>
                </c:pt>
                <c:pt idx="238">
                  <c:v>-50.201000000000001</c:v>
                </c:pt>
                <c:pt idx="239">
                  <c:v>-50.273000000000003</c:v>
                </c:pt>
                <c:pt idx="240">
                  <c:v>-50.347999999999999</c:v>
                </c:pt>
                <c:pt idx="241">
                  <c:v>-50.424999999999997</c:v>
                </c:pt>
                <c:pt idx="242">
                  <c:v>-50.503</c:v>
                </c:pt>
                <c:pt idx="243">
                  <c:v>-50.582000000000001</c:v>
                </c:pt>
                <c:pt idx="244">
                  <c:v>-50.66</c:v>
                </c:pt>
                <c:pt idx="245">
                  <c:v>-50.735999999999997</c:v>
                </c:pt>
                <c:pt idx="246">
                  <c:v>-50.811999999999998</c:v>
                </c:pt>
                <c:pt idx="247">
                  <c:v>-50.89</c:v>
                </c:pt>
                <c:pt idx="248">
                  <c:v>-50.968000000000004</c:v>
                </c:pt>
                <c:pt idx="249">
                  <c:v>-51.045999999999999</c:v>
                </c:pt>
                <c:pt idx="250">
                  <c:v>-51.12</c:v>
                </c:pt>
                <c:pt idx="251">
                  <c:v>-51.189</c:v>
                </c:pt>
                <c:pt idx="252">
                  <c:v>-51.253999999999998</c:v>
                </c:pt>
                <c:pt idx="253">
                  <c:v>-51.322000000000003</c:v>
                </c:pt>
                <c:pt idx="254">
                  <c:v>-51.392000000000003</c:v>
                </c:pt>
                <c:pt idx="255">
                  <c:v>-51.462000000000003</c:v>
                </c:pt>
                <c:pt idx="256">
                  <c:v>-51.527999999999999</c:v>
                </c:pt>
                <c:pt idx="257">
                  <c:v>-51.588000000000001</c:v>
                </c:pt>
                <c:pt idx="258">
                  <c:v>-51.643000000000001</c:v>
                </c:pt>
                <c:pt idx="259">
                  <c:v>-51.713999999999999</c:v>
                </c:pt>
                <c:pt idx="260">
                  <c:v>-51.774999999999999</c:v>
                </c:pt>
                <c:pt idx="261">
                  <c:v>-51.835999999999999</c:v>
                </c:pt>
                <c:pt idx="262">
                  <c:v>-51.896999999999998</c:v>
                </c:pt>
                <c:pt idx="263">
                  <c:v>-51.954999999999998</c:v>
                </c:pt>
                <c:pt idx="264">
                  <c:v>-52.01</c:v>
                </c:pt>
                <c:pt idx="265">
                  <c:v>-52.064</c:v>
                </c:pt>
                <c:pt idx="266">
                  <c:v>-52.12</c:v>
                </c:pt>
                <c:pt idx="267">
                  <c:v>-52.177999999999997</c:v>
                </c:pt>
                <c:pt idx="268">
                  <c:v>-52.234999999999999</c:v>
                </c:pt>
                <c:pt idx="269">
                  <c:v>-52.286999999999999</c:v>
                </c:pt>
                <c:pt idx="270">
                  <c:v>-52.338000000000001</c:v>
                </c:pt>
                <c:pt idx="271">
                  <c:v>-52.39</c:v>
                </c:pt>
                <c:pt idx="272">
                  <c:v>-52.441000000000003</c:v>
                </c:pt>
                <c:pt idx="273">
                  <c:v>-52.491</c:v>
                </c:pt>
                <c:pt idx="274">
                  <c:v>-52.557000000000002</c:v>
                </c:pt>
                <c:pt idx="275">
                  <c:v>-52.61</c:v>
                </c:pt>
                <c:pt idx="276">
                  <c:v>-52.676000000000002</c:v>
                </c:pt>
                <c:pt idx="277">
                  <c:v>-52.725999999999999</c:v>
                </c:pt>
                <c:pt idx="278">
                  <c:v>-52.786000000000001</c:v>
                </c:pt>
                <c:pt idx="279">
                  <c:v>-52.844999999999999</c:v>
                </c:pt>
                <c:pt idx="280">
                  <c:v>-52.902000000000001</c:v>
                </c:pt>
                <c:pt idx="281">
                  <c:v>-52.914999999999999</c:v>
                </c:pt>
                <c:pt idx="282">
                  <c:v>-52.972000000000001</c:v>
                </c:pt>
                <c:pt idx="283">
                  <c:v>-53.027000000000001</c:v>
                </c:pt>
                <c:pt idx="284">
                  <c:v>-53.082999999999998</c:v>
                </c:pt>
                <c:pt idx="285">
                  <c:v>-53.134</c:v>
                </c:pt>
                <c:pt idx="286">
                  <c:v>-53.185000000000002</c:v>
                </c:pt>
                <c:pt idx="287">
                  <c:v>-53.234000000000002</c:v>
                </c:pt>
                <c:pt idx="288">
                  <c:v>-53.295000000000002</c:v>
                </c:pt>
                <c:pt idx="289">
                  <c:v>-53.345999999999997</c:v>
                </c:pt>
                <c:pt idx="290">
                  <c:v>-53.399000000000001</c:v>
                </c:pt>
                <c:pt idx="291">
                  <c:v>-53.451000000000001</c:v>
                </c:pt>
                <c:pt idx="292">
                  <c:v>-53.509</c:v>
                </c:pt>
                <c:pt idx="293">
                  <c:v>-53.558999999999997</c:v>
                </c:pt>
                <c:pt idx="294">
                  <c:v>-53.613</c:v>
                </c:pt>
                <c:pt idx="295">
                  <c:v>-53.667999999999999</c:v>
                </c:pt>
                <c:pt idx="296">
                  <c:v>-53.718000000000004</c:v>
                </c:pt>
                <c:pt idx="297">
                  <c:v>-53.768000000000001</c:v>
                </c:pt>
                <c:pt idx="298">
                  <c:v>-53.820999999999998</c:v>
                </c:pt>
                <c:pt idx="299">
                  <c:v>-53.871000000000002</c:v>
                </c:pt>
                <c:pt idx="300">
                  <c:v>-53.924999999999997</c:v>
                </c:pt>
                <c:pt idx="301">
                  <c:v>-53.975999999999999</c:v>
                </c:pt>
                <c:pt idx="302">
                  <c:v>-54.029000000000003</c:v>
                </c:pt>
                <c:pt idx="303">
                  <c:v>-54.081000000000003</c:v>
                </c:pt>
                <c:pt idx="304">
                  <c:v>-54.133000000000003</c:v>
                </c:pt>
                <c:pt idx="305">
                  <c:v>-54.19</c:v>
                </c:pt>
                <c:pt idx="306">
                  <c:v>-54.243000000000002</c:v>
                </c:pt>
                <c:pt idx="307">
                  <c:v>-54.295000000000002</c:v>
                </c:pt>
                <c:pt idx="308">
                  <c:v>-54.35</c:v>
                </c:pt>
                <c:pt idx="309">
                  <c:v>-54.402000000000001</c:v>
                </c:pt>
                <c:pt idx="310">
                  <c:v>-54.454000000000001</c:v>
                </c:pt>
                <c:pt idx="311">
                  <c:v>-54.511000000000003</c:v>
                </c:pt>
                <c:pt idx="312">
                  <c:v>-54.564999999999998</c:v>
                </c:pt>
                <c:pt idx="313">
                  <c:v>-54.615000000000002</c:v>
                </c:pt>
                <c:pt idx="314">
                  <c:v>-54.664000000000001</c:v>
                </c:pt>
                <c:pt idx="315">
                  <c:v>-54.716000000000001</c:v>
                </c:pt>
                <c:pt idx="316">
                  <c:v>-54.77</c:v>
                </c:pt>
                <c:pt idx="317">
                  <c:v>-54.822000000000003</c:v>
                </c:pt>
                <c:pt idx="318">
                  <c:v>-54.874000000000002</c:v>
                </c:pt>
                <c:pt idx="319">
                  <c:v>-54.923000000000002</c:v>
                </c:pt>
                <c:pt idx="320">
                  <c:v>-54.981999999999999</c:v>
                </c:pt>
                <c:pt idx="321">
                  <c:v>-55.033000000000001</c:v>
                </c:pt>
                <c:pt idx="322">
                  <c:v>-55.085999999999999</c:v>
                </c:pt>
                <c:pt idx="323">
                  <c:v>-55.146999999999998</c:v>
                </c:pt>
                <c:pt idx="324">
                  <c:v>-55.206000000000003</c:v>
                </c:pt>
                <c:pt idx="325">
                  <c:v>-55.256</c:v>
                </c:pt>
                <c:pt idx="326">
                  <c:v>-55.308</c:v>
                </c:pt>
                <c:pt idx="327">
                  <c:v>-55.365000000000002</c:v>
                </c:pt>
                <c:pt idx="328">
                  <c:v>-55.420999999999999</c:v>
                </c:pt>
                <c:pt idx="329">
                  <c:v>-55.47</c:v>
                </c:pt>
                <c:pt idx="330">
                  <c:v>-55.524000000000001</c:v>
                </c:pt>
                <c:pt idx="331">
                  <c:v>-55.579000000000001</c:v>
                </c:pt>
                <c:pt idx="332">
                  <c:v>-55.633000000000003</c:v>
                </c:pt>
                <c:pt idx="333">
                  <c:v>-55.692</c:v>
                </c:pt>
                <c:pt idx="334">
                  <c:v>-55.746000000000002</c:v>
                </c:pt>
                <c:pt idx="335">
                  <c:v>-55.804000000000002</c:v>
                </c:pt>
                <c:pt idx="336">
                  <c:v>-55.853000000000002</c:v>
                </c:pt>
                <c:pt idx="337">
                  <c:v>-55.914000000000001</c:v>
                </c:pt>
                <c:pt idx="338">
                  <c:v>-55.963999999999999</c:v>
                </c:pt>
                <c:pt idx="339">
                  <c:v>-56.023000000000003</c:v>
                </c:pt>
                <c:pt idx="340">
                  <c:v>-56.08</c:v>
                </c:pt>
                <c:pt idx="341">
                  <c:v>-56.139000000000003</c:v>
                </c:pt>
                <c:pt idx="342">
                  <c:v>-56.191000000000003</c:v>
                </c:pt>
                <c:pt idx="343">
                  <c:v>-56.241</c:v>
                </c:pt>
                <c:pt idx="344">
                  <c:v>-56.295999999999999</c:v>
                </c:pt>
                <c:pt idx="345">
                  <c:v>-56.354999999999997</c:v>
                </c:pt>
                <c:pt idx="346">
                  <c:v>-56.408999999999999</c:v>
                </c:pt>
                <c:pt idx="347">
                  <c:v>-56.46</c:v>
                </c:pt>
                <c:pt idx="348">
                  <c:v>-56.512999999999998</c:v>
                </c:pt>
                <c:pt idx="349">
                  <c:v>-56.567</c:v>
                </c:pt>
                <c:pt idx="350">
                  <c:v>-56.621000000000002</c:v>
                </c:pt>
                <c:pt idx="351">
                  <c:v>-56.680999999999997</c:v>
                </c:pt>
                <c:pt idx="352">
                  <c:v>-56.73</c:v>
                </c:pt>
                <c:pt idx="353">
                  <c:v>-56.779000000000003</c:v>
                </c:pt>
                <c:pt idx="354">
                  <c:v>-56.829000000000001</c:v>
                </c:pt>
                <c:pt idx="355">
                  <c:v>-56.886000000000003</c:v>
                </c:pt>
                <c:pt idx="356">
                  <c:v>-56.936</c:v>
                </c:pt>
                <c:pt idx="357">
                  <c:v>-56.991</c:v>
                </c:pt>
                <c:pt idx="358">
                  <c:v>-57.048000000000002</c:v>
                </c:pt>
                <c:pt idx="359">
                  <c:v>-57.100999999999999</c:v>
                </c:pt>
                <c:pt idx="360">
                  <c:v>-57.154000000000003</c:v>
                </c:pt>
                <c:pt idx="361">
                  <c:v>-57.213000000000001</c:v>
                </c:pt>
                <c:pt idx="362">
                  <c:v>-57.268999999999998</c:v>
                </c:pt>
                <c:pt idx="363">
                  <c:v>-57.326000000000001</c:v>
                </c:pt>
                <c:pt idx="364">
                  <c:v>-57.377000000000002</c:v>
                </c:pt>
                <c:pt idx="365">
                  <c:v>-57.436</c:v>
                </c:pt>
                <c:pt idx="366">
                  <c:v>-57.494999999999997</c:v>
                </c:pt>
                <c:pt idx="367">
                  <c:v>-57.554000000000002</c:v>
                </c:pt>
                <c:pt idx="368">
                  <c:v>-57.613</c:v>
                </c:pt>
                <c:pt idx="369">
                  <c:v>-57.671999999999997</c:v>
                </c:pt>
                <c:pt idx="370">
                  <c:v>-57.731000000000002</c:v>
                </c:pt>
                <c:pt idx="371">
                  <c:v>-57.78</c:v>
                </c:pt>
                <c:pt idx="372">
                  <c:v>-57.84</c:v>
                </c:pt>
                <c:pt idx="373">
                  <c:v>-57.9</c:v>
                </c:pt>
                <c:pt idx="374">
                  <c:v>-57.954000000000001</c:v>
                </c:pt>
                <c:pt idx="375">
                  <c:v>-58.009</c:v>
                </c:pt>
                <c:pt idx="376">
                  <c:v>-58.069000000000003</c:v>
                </c:pt>
                <c:pt idx="377">
                  <c:v>-58.128</c:v>
                </c:pt>
                <c:pt idx="378">
                  <c:v>-58.183999999999997</c:v>
                </c:pt>
                <c:pt idx="379">
                  <c:v>-58.241</c:v>
                </c:pt>
                <c:pt idx="380">
                  <c:v>-58.3</c:v>
                </c:pt>
                <c:pt idx="381">
                  <c:v>-58.353000000000002</c:v>
                </c:pt>
                <c:pt idx="382">
                  <c:v>-58.405999999999999</c:v>
                </c:pt>
                <c:pt idx="383">
                  <c:v>-58.463000000000001</c:v>
                </c:pt>
                <c:pt idx="384">
                  <c:v>-58.52</c:v>
                </c:pt>
                <c:pt idx="385">
                  <c:v>-58.572000000000003</c:v>
                </c:pt>
                <c:pt idx="386">
                  <c:v>-58.625</c:v>
                </c:pt>
                <c:pt idx="387">
                  <c:v>-58.677</c:v>
                </c:pt>
                <c:pt idx="388">
                  <c:v>-58.734999999999999</c:v>
                </c:pt>
                <c:pt idx="389">
                  <c:v>-58.79</c:v>
                </c:pt>
                <c:pt idx="390">
                  <c:v>-58.844999999999999</c:v>
                </c:pt>
                <c:pt idx="391">
                  <c:v>-58.902000000000001</c:v>
                </c:pt>
                <c:pt idx="392">
                  <c:v>-58.951000000000001</c:v>
                </c:pt>
                <c:pt idx="393">
                  <c:v>-59.009</c:v>
                </c:pt>
                <c:pt idx="394">
                  <c:v>-59.066000000000003</c:v>
                </c:pt>
                <c:pt idx="395">
                  <c:v>-59.12</c:v>
                </c:pt>
                <c:pt idx="396">
                  <c:v>-59.173000000000002</c:v>
                </c:pt>
                <c:pt idx="397">
                  <c:v>-59.228000000000002</c:v>
                </c:pt>
                <c:pt idx="398">
                  <c:v>-59.286999999999999</c:v>
                </c:pt>
                <c:pt idx="399">
                  <c:v>-59.344999999999999</c:v>
                </c:pt>
                <c:pt idx="400">
                  <c:v>-59.402999999999999</c:v>
                </c:pt>
                <c:pt idx="401">
                  <c:v>-59.453000000000003</c:v>
                </c:pt>
                <c:pt idx="402">
                  <c:v>-59.503</c:v>
                </c:pt>
                <c:pt idx="403">
                  <c:v>-59.561999999999998</c:v>
                </c:pt>
                <c:pt idx="404">
                  <c:v>-59.615000000000002</c:v>
                </c:pt>
                <c:pt idx="405">
                  <c:v>-59.67</c:v>
                </c:pt>
                <c:pt idx="406">
                  <c:v>-59.73</c:v>
                </c:pt>
                <c:pt idx="407">
                  <c:v>-59.786999999999999</c:v>
                </c:pt>
                <c:pt idx="408">
                  <c:v>-59.844999999999999</c:v>
                </c:pt>
                <c:pt idx="409">
                  <c:v>-59.902000000000001</c:v>
                </c:pt>
                <c:pt idx="410">
                  <c:v>-59.956000000000003</c:v>
                </c:pt>
                <c:pt idx="411">
                  <c:v>-60.009</c:v>
                </c:pt>
                <c:pt idx="412">
                  <c:v>-60.063000000000002</c:v>
                </c:pt>
                <c:pt idx="413">
                  <c:v>-60.12</c:v>
                </c:pt>
                <c:pt idx="414">
                  <c:v>-60.174999999999997</c:v>
                </c:pt>
                <c:pt idx="415">
                  <c:v>-60.232999999999997</c:v>
                </c:pt>
                <c:pt idx="416">
                  <c:v>-60.289000000000001</c:v>
                </c:pt>
                <c:pt idx="417">
                  <c:v>-60.345999999999997</c:v>
                </c:pt>
                <c:pt idx="418">
                  <c:v>-60.399000000000001</c:v>
                </c:pt>
                <c:pt idx="419">
                  <c:v>-60.453000000000003</c:v>
                </c:pt>
                <c:pt idx="420">
                  <c:v>-60.508000000000003</c:v>
                </c:pt>
                <c:pt idx="421">
                  <c:v>-60.558999999999997</c:v>
                </c:pt>
                <c:pt idx="422">
                  <c:v>-60.615000000000002</c:v>
                </c:pt>
                <c:pt idx="423">
                  <c:v>-60.668999999999997</c:v>
                </c:pt>
                <c:pt idx="424">
                  <c:v>-60.72</c:v>
                </c:pt>
                <c:pt idx="425">
                  <c:v>-60.774000000000001</c:v>
                </c:pt>
                <c:pt idx="426">
                  <c:v>-60.825000000000003</c:v>
                </c:pt>
                <c:pt idx="427">
                  <c:v>-60.881</c:v>
                </c:pt>
                <c:pt idx="428">
                  <c:v>-60.936</c:v>
                </c:pt>
                <c:pt idx="429">
                  <c:v>-60.987000000000002</c:v>
                </c:pt>
                <c:pt idx="430">
                  <c:v>-61.037999999999997</c:v>
                </c:pt>
                <c:pt idx="431">
                  <c:v>-61.095999999999997</c:v>
                </c:pt>
                <c:pt idx="432">
                  <c:v>-61.151000000000003</c:v>
                </c:pt>
                <c:pt idx="433">
                  <c:v>-61.206000000000003</c:v>
                </c:pt>
                <c:pt idx="434">
                  <c:v>-61.256</c:v>
                </c:pt>
                <c:pt idx="435">
                  <c:v>-61.314</c:v>
                </c:pt>
                <c:pt idx="436">
                  <c:v>-61.365000000000002</c:v>
                </c:pt>
                <c:pt idx="437">
                  <c:v>-61.418999999999997</c:v>
                </c:pt>
                <c:pt idx="438">
                  <c:v>-61.472999999999999</c:v>
                </c:pt>
                <c:pt idx="439">
                  <c:v>-61.527000000000001</c:v>
                </c:pt>
                <c:pt idx="440">
                  <c:v>-61.582999999999998</c:v>
                </c:pt>
                <c:pt idx="441">
                  <c:v>-61.636000000000003</c:v>
                </c:pt>
                <c:pt idx="442">
                  <c:v>-61.689</c:v>
                </c:pt>
                <c:pt idx="443">
                  <c:v>-61.74</c:v>
                </c:pt>
                <c:pt idx="444">
                  <c:v>-61.795999999999999</c:v>
                </c:pt>
                <c:pt idx="445">
                  <c:v>-61.851999999999997</c:v>
                </c:pt>
                <c:pt idx="446">
                  <c:v>-61.902999999999999</c:v>
                </c:pt>
                <c:pt idx="447">
                  <c:v>-61.957999999999998</c:v>
                </c:pt>
                <c:pt idx="448">
                  <c:v>-62.012</c:v>
                </c:pt>
                <c:pt idx="449">
                  <c:v>-62.067</c:v>
                </c:pt>
                <c:pt idx="450">
                  <c:v>-62.12</c:v>
                </c:pt>
                <c:pt idx="451">
                  <c:v>-62.171999999999997</c:v>
                </c:pt>
                <c:pt idx="452">
                  <c:v>-62.225999999999999</c:v>
                </c:pt>
                <c:pt idx="453">
                  <c:v>-62.276000000000003</c:v>
                </c:pt>
                <c:pt idx="454">
                  <c:v>-62.329000000000001</c:v>
                </c:pt>
                <c:pt idx="455">
                  <c:v>-62.378999999999998</c:v>
                </c:pt>
                <c:pt idx="456">
                  <c:v>-62.432000000000002</c:v>
                </c:pt>
                <c:pt idx="457">
                  <c:v>-62.481999999999999</c:v>
                </c:pt>
                <c:pt idx="458">
                  <c:v>-62.531999999999996</c:v>
                </c:pt>
                <c:pt idx="459">
                  <c:v>-62.584000000000003</c:v>
                </c:pt>
                <c:pt idx="460">
                  <c:v>-62.634</c:v>
                </c:pt>
                <c:pt idx="461">
                  <c:v>-62.683999999999997</c:v>
                </c:pt>
                <c:pt idx="462">
                  <c:v>-62.738</c:v>
                </c:pt>
                <c:pt idx="463">
                  <c:v>-62.792000000000002</c:v>
                </c:pt>
                <c:pt idx="464">
                  <c:v>-62.845999999999997</c:v>
                </c:pt>
                <c:pt idx="465">
                  <c:v>-62.898000000000003</c:v>
                </c:pt>
                <c:pt idx="466">
                  <c:v>-62.95</c:v>
                </c:pt>
                <c:pt idx="467">
                  <c:v>-63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7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34" t="s">
        <v>17</v>
      </c>
      <c r="C2" s="336" t="s">
        <v>159</v>
      </c>
      <c r="D2" s="336"/>
      <c r="E2" s="336"/>
      <c r="F2" s="338" t="s">
        <v>26</v>
      </c>
      <c r="G2" s="338"/>
      <c r="H2" s="338"/>
      <c r="I2" s="338"/>
      <c r="J2" s="339" t="s">
        <v>14</v>
      </c>
      <c r="K2" s="339"/>
      <c r="L2" s="339"/>
      <c r="M2" s="341" t="s">
        <v>161</v>
      </c>
      <c r="N2" s="342"/>
      <c r="O2" s="180" t="s">
        <v>13</v>
      </c>
    </row>
    <row r="3" spans="1:15" s="182" customFormat="1" ht="12.95" customHeight="1" x14ac:dyDescent="0.2">
      <c r="A3" s="181"/>
      <c r="B3" s="335"/>
      <c r="C3" s="337"/>
      <c r="D3" s="337"/>
      <c r="E3" s="337"/>
      <c r="F3" s="345"/>
      <c r="G3" s="345"/>
      <c r="H3" s="345"/>
      <c r="I3" s="345"/>
      <c r="J3" s="340"/>
      <c r="K3" s="340"/>
      <c r="L3" s="340"/>
      <c r="M3" s="343"/>
      <c r="N3" s="344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45"/>
      <c r="G4" s="345"/>
      <c r="H4" s="345"/>
      <c r="I4" s="345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7">
        <v>42546</v>
      </c>
      <c r="D5" s="188">
        <f>'Groundwater Profile Log'!D5</f>
        <v>42547</v>
      </c>
      <c r="E5" s="330" t="s">
        <v>36</v>
      </c>
      <c r="F5" s="330"/>
      <c r="G5" s="331" t="str">
        <f>'Groundwater Profile Log'!G5</f>
        <v>481APS06</v>
      </c>
      <c r="H5" s="331"/>
      <c r="I5" s="189"/>
      <c r="J5" s="183"/>
      <c r="K5" s="190" t="s">
        <v>22</v>
      </c>
      <c r="L5" s="331" t="str">
        <f>'Groundwater Profile Log'!L5</f>
        <v>Gas</v>
      </c>
      <c r="M5" s="332"/>
      <c r="N5" s="183"/>
      <c r="O5" s="180"/>
    </row>
    <row r="6" spans="1:15" ht="23.1" customHeight="1" x14ac:dyDescent="0.2">
      <c r="A6" s="180"/>
      <c r="B6" s="190" t="s">
        <v>16</v>
      </c>
      <c r="C6" s="333" t="str">
        <f>'Groundwater Profile Log'!C6:D6</f>
        <v>Marietta, GA</v>
      </c>
      <c r="D6" s="333"/>
      <c r="E6" s="191"/>
      <c r="F6" s="192" t="s">
        <v>53</v>
      </c>
      <c r="G6" s="320" t="str">
        <f>'Groundwater Profile Log'!G6</f>
        <v>ZCRQT7052</v>
      </c>
      <c r="H6" s="320"/>
      <c r="I6" s="191"/>
      <c r="J6" s="183"/>
      <c r="K6" s="190" t="s">
        <v>33</v>
      </c>
      <c r="L6" s="319">
        <f>'Groundwater Profile Log'!L6:M6</f>
        <v>36.744549999999997</v>
      </c>
      <c r="M6" s="319"/>
      <c r="N6" s="183"/>
      <c r="O6" s="180"/>
    </row>
    <row r="7" spans="1:15" s="182" customFormat="1" ht="23.1" customHeight="1" x14ac:dyDescent="0.3">
      <c r="A7" s="181"/>
      <c r="B7" s="192" t="s">
        <v>54</v>
      </c>
      <c r="C7" s="318">
        <f>'Groundwater Profile Log'!C7</f>
        <v>206201008</v>
      </c>
      <c r="D7" s="318"/>
      <c r="E7" s="191"/>
      <c r="F7" s="190" t="s">
        <v>20</v>
      </c>
      <c r="G7" s="318" t="str">
        <f>'Groundwater Profile Log'!G7</f>
        <v>Cascade</v>
      </c>
      <c r="H7" s="318"/>
      <c r="I7" s="191"/>
      <c r="J7" s="193"/>
      <c r="K7" s="194" t="s">
        <v>37</v>
      </c>
      <c r="L7" s="319">
        <f>'Groundwater Profile Log'!L7:M7</f>
        <v>69.405582999999993</v>
      </c>
      <c r="M7" s="319"/>
      <c r="N7" s="195"/>
      <c r="O7" s="196"/>
    </row>
    <row r="8" spans="1:15" s="182" customFormat="1" ht="23.1" customHeight="1" x14ac:dyDescent="0.3">
      <c r="A8" s="181"/>
      <c r="B8" s="190" t="s">
        <v>19</v>
      </c>
      <c r="C8" s="318" t="s">
        <v>160</v>
      </c>
      <c r="D8" s="320"/>
      <c r="E8" s="191"/>
      <c r="F8" s="190" t="s">
        <v>38</v>
      </c>
      <c r="G8" s="321" t="s">
        <v>155</v>
      </c>
      <c r="H8" s="322"/>
      <c r="I8" s="191"/>
      <c r="J8" s="183"/>
      <c r="K8" s="194" t="s">
        <v>23</v>
      </c>
      <c r="L8" s="318" t="s">
        <v>156</v>
      </c>
      <c r="M8" s="320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23" t="s">
        <v>10</v>
      </c>
      <c r="C10" s="324"/>
      <c r="D10" s="324"/>
      <c r="E10" s="324"/>
      <c r="F10" s="324"/>
      <c r="G10" s="324"/>
      <c r="H10" s="324"/>
      <c r="I10" s="324"/>
      <c r="J10" s="324"/>
      <c r="K10" s="324"/>
      <c r="L10" s="324"/>
      <c r="M10" s="324"/>
      <c r="N10" s="325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26" t="s">
        <v>1</v>
      </c>
      <c r="K11" s="327"/>
      <c r="L11" s="327"/>
      <c r="M11" s="327"/>
      <c r="N11" s="328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29"/>
      <c r="C13" s="329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 'Sample 1'!$B$50=0,"",-ABS( 'Sample 1'!$D$14))</f>
        <v>-47.1</v>
      </c>
      <c r="C14" s="228" t="str">
        <f ca="1">IF( 'Sample 1'!$B$50=0,"",CELL("contents",OFFSET( 'Sample 1'!$B$1,( 'Sample 1'!$B$50-1),4)))</f>
        <v>06/26/2020:15:23:24</v>
      </c>
      <c r="D14" s="229">
        <f ca="1">IF( 'Sample 1'!$B$50=0,"",CELL("contents",OFFSET( 'Sample 1'!$B$1,( 'Sample 1'!$B$50-1),5)))</f>
        <v>390</v>
      </c>
      <c r="E14" s="230" t="s">
        <v>155</v>
      </c>
      <c r="F14" s="229">
        <f ca="1">IF( 'Sample 1'!$B$50=0,"",CELL("contents",OFFSET( 'Sample 1'!$B$1,( 'Sample 1'!$B$50-1),6)))</f>
        <v>42</v>
      </c>
      <c r="G14" s="230">
        <f ca="1">IF( 'Sample 1'!$B$50=0,"",CELL("contents",OFFSET( 'Sample 1'!$B$1,( 'Sample 1'!$B$50-1),8)))</f>
        <v>3.64</v>
      </c>
      <c r="H14" s="230">
        <f ca="1">IF( 'Sample 1'!$B$50=0,"",CELL("contents",OFFSET( 'Sample 1'!$B$1,( 'Sample 1'!$B$50-1),10)))</f>
        <v>6.12</v>
      </c>
      <c r="I14" s="231">
        <f ca="1">IF( 'Sample 1'!$B$50=0,"",CELL("contents",OFFSET( 'Sample 1'!$B$1,( 'Sample 1'!$B$50-1),12)))</f>
        <v>124</v>
      </c>
      <c r="J14" s="314">
        <f ca="1">IF('Sample 1'!$B$50=0,"",IF(CELL("contents",OFFSET('Sample 1'!$B$1,('Sample 1'!$B$50-1),18))="","",CELL("contents",OFFSET('Sample 1'!$B$1,('Sample 1'!$B$50-1),18))))</f>
        <v>0</v>
      </c>
      <c r="K14" s="315" t="s">
        <v>68</v>
      </c>
      <c r="L14" s="315" t="s">
        <v>68</v>
      </c>
      <c r="M14" s="315" t="s">
        <v>68</v>
      </c>
      <c r="N14" s="316" t="s">
        <v>68</v>
      </c>
      <c r="O14" s="217"/>
    </row>
    <row r="15" spans="1:15" s="232" customFormat="1" ht="43.9" customHeight="1" x14ac:dyDescent="0.2">
      <c r="A15" s="180"/>
      <c r="B15" s="227">
        <f ca="1">IF( 'Sample 2'!$B$50=0,"",-ABS( 'Sample 2'!$D$14))</f>
        <v>-52.1</v>
      </c>
      <c r="C15" s="228" t="s">
        <v>120</v>
      </c>
      <c r="D15" s="229">
        <f ca="1">IF( 'Sample 2'!$B$50=0,"",CELL("contents",OFFSET( 'Sample 2'!$B$1,( 'Sample 2'!$B$50-1),5)))</f>
        <v>440</v>
      </c>
      <c r="E15" s="230" t="s">
        <v>155</v>
      </c>
      <c r="F15" s="229">
        <f ca="1">IF( 'Sample 2'!$B$50=0,"",CELL("contents",OFFSET( 'Sample 2'!$B$1,( 'Sample 2'!$B$50-1),6)))</f>
        <v>96</v>
      </c>
      <c r="G15" s="230">
        <f ca="1">IF( 'Sample 2'!$B$50=0,"",CELL("contents",OFFSET( 'Sample 2'!$B$1,( 'Sample 2'!$B$50-1),8)))</f>
        <v>3.76</v>
      </c>
      <c r="H15" s="230">
        <f ca="1">IF( 'Sample 2'!$B$50=0,"",CELL("contents",OFFSET( 'Sample 2'!$B$1,( 'Sample 2'!$B$50-1),10)))</f>
        <v>5.89</v>
      </c>
      <c r="I15" s="231">
        <f ca="1">IF( 'Sample 2'!$B$50=0,"",CELL("contents",OFFSET( 'Sample 2'!$B$1,( 'Sample 2'!$B$50-1),12)))</f>
        <v>-19</v>
      </c>
      <c r="J15" s="314">
        <f ca="1">IF('Sample 2'!$B$50=0,"",IF(CELL("contents",OFFSET('Sample 2'!$B$1,('Sample 2'!$B$50-1),18))="","",CELL("contents",OFFSET('Sample 2'!$B$1,('Sample 2'!$B$50-1),18))))</f>
        <v>0</v>
      </c>
      <c r="K15" s="315" t="s">
        <v>68</v>
      </c>
      <c r="L15" s="315" t="s">
        <v>68</v>
      </c>
      <c r="M15" s="315" t="s">
        <v>68</v>
      </c>
      <c r="N15" s="316" t="s">
        <v>68</v>
      </c>
      <c r="O15" s="217"/>
    </row>
    <row r="16" spans="1:15" s="232" customFormat="1" ht="43.9" customHeight="1" x14ac:dyDescent="0.2">
      <c r="A16" s="180"/>
      <c r="B16" s="233">
        <f ca="1">IF( 'Sample 3'!$B$50=0,"",-ABS( 'Sample 3'!$D$14))</f>
        <v>-58.3</v>
      </c>
      <c r="C16" s="228" t="str">
        <f ca="1">IF( 'Sample 3'!$B$50=0,"",CELL("contents",OFFSET( 'Sample 3'!$B$1,( 'Sample 3'!$B$50-1),4)))</f>
        <v>06/27/2020:11:22:34</v>
      </c>
      <c r="D16" s="234">
        <f ca="1">IF( 'Sample 3'!$B$50=0,"",CELL("contents",OFFSET( 'Sample 3'!$B$1,( 'Sample 3'!$B$50-1),5)))</f>
        <v>790</v>
      </c>
      <c r="E16" s="230" t="s">
        <v>155</v>
      </c>
      <c r="F16" s="234">
        <f ca="1">IF( 'Sample 3'!$B$50=0,"",CELL("contents",OFFSET( 'Sample 3'!$B$1,( 'Sample 3'!$B$50-1),6)))</f>
        <v>465</v>
      </c>
      <c r="G16" s="235">
        <f ca="1">IF( 'Sample 3'!$B$50=0,"",CELL("contents",OFFSET( 'Sample 3'!$B$1,( 'Sample 3'!$B$50-1),8)))</f>
        <v>0.15</v>
      </c>
      <c r="H16" s="235">
        <f ca="1">IF( 'Sample 3'!$B$50=0,"",CELL("contents",OFFSET( 'Sample 3'!$B$1,( 'Sample 3'!$B$50-1),10)))</f>
        <v>10.24</v>
      </c>
      <c r="I16" s="236">
        <f ca="1">IF( 'Sample 3'!$B$50=0,"",CELL("contents",OFFSET( 'Sample 3'!$B$1,( 'Sample 3'!$B$50-1),12)))</f>
        <v>-174</v>
      </c>
      <c r="J16" s="314" t="str">
        <f ca="1">IF('Sample 3'!$B$50=0,"",IF(CELL("contents",OFFSET('Sample 3'!$B$1,('Sample 3'!$B$50-1),18))="","",CELL("contents",OFFSET('Sample 3'!$B$1,('Sample 3'!$B$50-1),18))))</f>
        <v>Pulled sample @ client's request.</v>
      </c>
      <c r="K16" s="315" t="s">
        <v>68</v>
      </c>
      <c r="L16" s="315" t="s">
        <v>68</v>
      </c>
      <c r="M16" s="315" t="s">
        <v>68</v>
      </c>
      <c r="N16" s="316" t="s">
        <v>68</v>
      </c>
      <c r="O16" s="217"/>
    </row>
    <row r="17" spans="1:15" s="232" customFormat="1" ht="43.9" customHeight="1" x14ac:dyDescent="0.2">
      <c r="A17" s="180"/>
      <c r="B17" s="233">
        <f ca="1">IF( 'Sample 4'!$B$50=0,"",-ABS( 'Sample 4'!$D$14))</f>
        <v>-63</v>
      </c>
      <c r="C17" s="228" t="str">
        <f ca="1">IF( 'Sample 4'!$B$50=0,"",CELL("contents",OFFSET( 'Sample 4'!$B$1,( 'Sample 4'!$B$50-1),4)))</f>
        <v>06/27/2020:13:28:47</v>
      </c>
      <c r="D17" s="234">
        <f ca="1">IF( 'Sample 4'!$B$50=0,"",CELL("contents",OFFSET( 'Sample 4'!$B$1,( 'Sample 4'!$B$50-1),5)))</f>
        <v>550</v>
      </c>
      <c r="E17" s="230" t="s">
        <v>155</v>
      </c>
      <c r="F17" s="234">
        <f ca="1">IF( 'Sample 4'!$B$50=0,"",CELL("contents",OFFSET( 'Sample 4'!$B$1,( 'Sample 4'!$B$50-1),6)))</f>
        <v>115</v>
      </c>
      <c r="G17" s="235">
        <f ca="1">IF( 'Sample 4'!$B$50=0,"",CELL("contents",OFFSET( 'Sample 4'!$B$1,( 'Sample 4'!$B$50-1),8)))</f>
        <v>3.03</v>
      </c>
      <c r="H17" s="235">
        <f ca="1">IF( 'Sample 4'!$B$50=0,"",CELL("contents",OFFSET( 'Sample 4'!$B$1,( 'Sample 4'!$B$50-1),10)))</f>
        <v>8.8800000000000008</v>
      </c>
      <c r="I17" s="236">
        <f ca="1">IF( 'Sample 4'!$B$50=0,"",CELL("contents",OFFSET( 'Sample 4'!$B$1,( 'Sample 4'!$B$50-1),12)))</f>
        <v>-1</v>
      </c>
      <c r="J17" s="314">
        <f ca="1">IF('Sample 4'!$B$50=0,"",IF(CELL("contents",OFFSET('Sample 4'!$B$1,('Sample 4'!$B$50-1),18))="","",CELL("contents",OFFSET('Sample 4'!$B$1,('Sample 4'!$B$50-1),18))))</f>
        <v>0</v>
      </c>
      <c r="K17" s="315" t="s">
        <v>68</v>
      </c>
      <c r="L17" s="315" t="s">
        <v>68</v>
      </c>
      <c r="M17" s="315" t="s">
        <v>68</v>
      </c>
      <c r="N17" s="316" t="s">
        <v>68</v>
      </c>
      <c r="O17" s="217"/>
    </row>
    <row r="18" spans="1:15" s="232" customFormat="1" ht="43.9" customHeight="1" x14ac:dyDescent="0.2">
      <c r="A18" s="180"/>
      <c r="B18" s="233" t="str">
        <f ca="1">IF( 'Sample 7'!$B$50=0,"",-ABS( 'Sample 7'!$D$14))</f>
        <v/>
      </c>
      <c r="C18" s="228" t="str">
        <f ca="1">IF( 'Sample 7'!$B$50=0,"",CELL("contents",OFFSET( 'Sample 7'!$B$1,( 'Sample 7'!$B$50-1),4)))</f>
        <v/>
      </c>
      <c r="D18" s="234" t="str">
        <f ca="1">IF( 'Sample 7'!$B$50=0,"",CELL("contents",OFFSET( 'Sample 7'!$B$1,( 'Sample 7'!$B$50-1),5)))</f>
        <v/>
      </c>
      <c r="E18" s="235" t="str">
        <f ca="1">IF( 'Sample 7'!$B$50=0,"", 'Sample 7'!$E$14)</f>
        <v/>
      </c>
      <c r="F18" s="234" t="str">
        <f ca="1">IF( 'Sample 7'!$B$50=0,"",CELL("contents",OFFSET( 'Sample 7'!$B$1,( 'Sample 7'!$B$50-1),6)))</f>
        <v/>
      </c>
      <c r="G18" s="235" t="str">
        <f ca="1">IF( 'Sample 7'!$B$50=0,"",CELL("contents",OFFSET( 'Sample 7'!$B$1,( 'Sample 7'!$B$50-1),8)))</f>
        <v/>
      </c>
      <c r="H18" s="235" t="str">
        <f ca="1">IF( 'Sample 7'!$B$50=0,"",CELL("contents",OFFSET( 'Sample 7'!$B$1,( 'Sample 7'!$B$50-1),10)))</f>
        <v/>
      </c>
      <c r="I18" s="236" t="str">
        <f ca="1">IF( 'Sample 7'!$B$50=0,"",CELL("contents",OFFSET( 'Sample 7'!$B$1,( 'Sample 7'!$B$50-1),12)))</f>
        <v/>
      </c>
      <c r="J18" s="314" t="str">
        <f ca="1">IF('Sample 7'!$B$50=0,"",IF(CELL("contents",OFFSET('Sample 7'!$B$1,('Sample 7'!$B$50-1),18))="","",CELL("contents",OFFSET('Sample 7'!$B$1,('Sample 7'!$B$50-1),18))))</f>
        <v/>
      </c>
      <c r="K18" s="315" t="s">
        <v>68</v>
      </c>
      <c r="L18" s="315" t="s">
        <v>68</v>
      </c>
      <c r="M18" s="315" t="s">
        <v>68</v>
      </c>
      <c r="N18" s="316" t="s">
        <v>68</v>
      </c>
      <c r="O18" s="217"/>
    </row>
    <row r="19" spans="1:15" s="232" customFormat="1" ht="43.9" customHeight="1" x14ac:dyDescent="0.2">
      <c r="A19" s="180"/>
      <c r="B19" s="233" t="str">
        <f ca="1">IF( 'Sample 8'!$B$50=0,"",-ABS( 'Sample 8'!$D$14))</f>
        <v/>
      </c>
      <c r="C19" s="228" t="str">
        <f ca="1">IF( 'Sample 8'!$B$50=0,"",CELL("contents",OFFSET( 'Sample 8'!$B$1,( 'Sample 8'!$B$50-1),4)))</f>
        <v/>
      </c>
      <c r="D19" s="234" t="str">
        <f ca="1">IF( 'Sample 8'!$B$50=0,"",CELL("contents",OFFSET( 'Sample 8'!$B$1,( 'Sample 8'!$B$50-1),5)))</f>
        <v/>
      </c>
      <c r="E19" s="235" t="str">
        <f ca="1">IF( 'Sample 8'!$B$50=0,"", 'Sample 8'!$E$14)</f>
        <v/>
      </c>
      <c r="F19" s="234" t="str">
        <f ca="1">IF( 'Sample 8'!$B$50=0,"",CELL("contents",OFFSET( 'Sample 8'!$B$1,( 'Sample 8'!$B$50-1),6)))</f>
        <v/>
      </c>
      <c r="G19" s="235" t="str">
        <f ca="1">IF( 'Sample 8'!$B$50=0,"",CELL("contents",OFFSET( 'Sample 8'!$B$1,( 'Sample 8'!$B$50-1),8)))</f>
        <v/>
      </c>
      <c r="H19" s="235" t="str">
        <f ca="1">IF( 'Sample 8'!$B$50=0,"",CELL("contents",OFFSET( 'Sample 8'!$B$1,( 'Sample 8'!$B$50-1),10)))</f>
        <v/>
      </c>
      <c r="I19" s="236" t="str">
        <f ca="1">IF( 'Sample 8'!$B$50=0,"",CELL("contents",OFFSET( 'Sample 8'!$B$1,( 'Sample 8'!$B$50-1),12)))</f>
        <v/>
      </c>
      <c r="J19" s="314" t="str">
        <f ca="1">IF('Sample 8'!$B$50=0,"",IF(CELL("contents",OFFSET('Sample 8'!$B$1,('Sample 8'!$B$50-1),18))="","",CELL("contents",OFFSET('Sample 8'!$B$1,('Sample 8'!$B$50-1),18))))</f>
        <v/>
      </c>
      <c r="K19" s="315" t="s">
        <v>68</v>
      </c>
      <c r="L19" s="315" t="s">
        <v>68</v>
      </c>
      <c r="M19" s="315" t="s">
        <v>68</v>
      </c>
      <c r="N19" s="316" t="s">
        <v>68</v>
      </c>
      <c r="O19" s="217"/>
    </row>
    <row r="20" spans="1:15" s="232" customFormat="1" ht="43.9" customHeight="1" x14ac:dyDescent="0.2">
      <c r="A20" s="180"/>
      <c r="B20" s="233" t="str">
        <f ca="1">IF( 'Sample 9'!$B$50=0,"",-ABS( 'Sample 9'!$D$14))</f>
        <v/>
      </c>
      <c r="C20" s="228" t="str">
        <f ca="1">IF( 'Sample 9'!$B$50=0,"",CELL("contents",OFFSET( 'Sample 9'!$B$1,( 'Sample 9'!$B$50-1),4)))</f>
        <v/>
      </c>
      <c r="D20" s="234" t="str">
        <f ca="1">IF( 'Sample 9'!$B$50=0,"",CELL("contents",OFFSET( 'Sample 9'!$B$1,( 'Sample 9'!$B$50-1),5)))</f>
        <v/>
      </c>
      <c r="E20" s="235" t="str">
        <f ca="1">IF( 'Sample 9'!$B$50=0,"", 'Sample 9'!$E$14)</f>
        <v/>
      </c>
      <c r="F20" s="234" t="str">
        <f ca="1">IF( 'Sample 9'!$B$50=0,"",CELL("contents",OFFSET( 'Sample 9'!$B$1,( 'Sample 9'!$B$50-1),6)))</f>
        <v/>
      </c>
      <c r="G20" s="235" t="str">
        <f ca="1">IF( 'Sample 9'!$B$50=0,"",CELL("contents",OFFSET( 'Sample 9'!$B$1,( 'Sample 9'!$B$50-1),8)))</f>
        <v/>
      </c>
      <c r="H20" s="235" t="str">
        <f ca="1">IF( 'Sample 9'!$B$50=0,"",CELL("contents",OFFSET( 'Sample 9'!$B$1,( 'Sample 9'!$B$50-1),10)))</f>
        <v/>
      </c>
      <c r="I20" s="236" t="str">
        <f ca="1">IF( 'Sample 9'!$B$50=0,"",CELL("contents",OFFSET( 'Sample 9'!$B$1,( 'Sample 9'!$B$50-1),12)))</f>
        <v/>
      </c>
      <c r="J20" s="314" t="str">
        <f ca="1">IF('Sample 9'!$B$50=0,"",IF(CELL("contents",OFFSET('Sample 9'!$B$1,('Sample 9'!$B$50-1),18))="","",CELL("contents",OFFSET('Sample 9'!$B$1,('Sample 9'!$B$50-1),18))))</f>
        <v/>
      </c>
      <c r="K20" s="315" t="s">
        <v>68</v>
      </c>
      <c r="L20" s="315" t="s">
        <v>68</v>
      </c>
      <c r="M20" s="315" t="s">
        <v>68</v>
      </c>
      <c r="N20" s="316" t="s">
        <v>68</v>
      </c>
      <c r="O20" s="217"/>
    </row>
    <row r="21" spans="1:15" s="232" customFormat="1" ht="43.9" customHeight="1" x14ac:dyDescent="0.2">
      <c r="A21" s="180"/>
      <c r="B21" s="233" t="str">
        <f ca="1">IF( 'Sample 10'!$B$50=0,"",-ABS( 'Sample 10'!$D$14))</f>
        <v/>
      </c>
      <c r="C21" s="242" t="str">
        <f ca="1">IF( 'Sample 10'!$B$50=0,"",CELL("contents",OFFSET( 'Sample 10'!$B$1,( 'Sample 10'!$B$50-1),4)))</f>
        <v/>
      </c>
      <c r="D21" s="234" t="str">
        <f ca="1">IF( 'Sample 10'!$B$50=0,"",CELL("contents",OFFSET( 'Sample 10'!$B$1,( 'Sample 10'!$B$50-1),5)))</f>
        <v/>
      </c>
      <c r="E21" s="235" t="str">
        <f ca="1">IF( 'Sample 10'!$B$50=0,"", 'Sample 10'!$E$14)</f>
        <v/>
      </c>
      <c r="F21" s="234" t="str">
        <f ca="1">IF( 'Sample 10'!$B$50=0,"",CELL("contents",OFFSET( 'Sample 10'!$B$1,( 'Sample 10'!$B$50-1),6)))</f>
        <v/>
      </c>
      <c r="G21" s="235" t="str">
        <f ca="1">IF( 'Sample 10'!$B$50=0,"",CELL("contents",OFFSET( 'Sample 10'!$B$1,( 'Sample 10'!$B$50-1),8)))</f>
        <v/>
      </c>
      <c r="H21" s="235" t="str">
        <f ca="1">IF( 'Sample 10'!$B$50=0,"",CELL("contents",OFFSET( 'Sample 10'!$B$1,( 'Sample 10'!$B$50-1),10)))</f>
        <v/>
      </c>
      <c r="I21" s="236" t="str">
        <f ca="1">IF( 'Sample 10'!$B$50=0,"",CELL("contents",OFFSET( 'Sample 10'!$B$1,( 'Sample 10'!$B$50-1),12)))</f>
        <v/>
      </c>
      <c r="J21" s="314" t="str">
        <f ca="1">IF('Sample 10'!$B$50=0,"",IF(CELL("contents",OFFSET('Sample 10'!$B$1,('Sample 10'!$B$50-1),18))="","",CELL("contents",OFFSET('Sample 10'!$B$1,('Sample 10'!$B$50-1),18))))</f>
        <v/>
      </c>
      <c r="K21" s="315" t="s">
        <v>68</v>
      </c>
      <c r="L21" s="315" t="s">
        <v>68</v>
      </c>
      <c r="M21" s="315" t="s">
        <v>68</v>
      </c>
      <c r="N21" s="316" t="s">
        <v>68</v>
      </c>
      <c r="O21" s="217"/>
    </row>
    <row r="22" spans="1:15" s="232" customFormat="1" ht="43.9" customHeight="1" x14ac:dyDescent="0.2">
      <c r="A22" s="180"/>
      <c r="B22" s="233" t="str">
        <f ca="1">IF( 'Sample 11'!$B$50=0,"",-ABS( 'Sample 11'!$D$14))</f>
        <v/>
      </c>
      <c r="C22" s="228" t="str">
        <f ca="1">IF( 'Sample 11'!$B$50=0,"",CELL("contents",OFFSET( 'Sample 11'!$B$1,( 'Sample 11'!$B$50-1),4)))</f>
        <v/>
      </c>
      <c r="D22" s="234" t="str">
        <f ca="1">IF( 'Sample 11'!$B$50=0,"",CELL("contents",OFFSET( 'Sample 11'!$B$1,( 'Sample 11'!$B$50-1),5)))</f>
        <v/>
      </c>
      <c r="E22" s="235" t="str">
        <f ca="1">IF( 'Sample 11'!$B$50=0,"", 'Sample 11'!$E$14)</f>
        <v/>
      </c>
      <c r="F22" s="234" t="str">
        <f ca="1">IF( 'Sample 11'!$B$50=0,"",CELL("contents",OFFSET( 'Sample 11'!$B$1,( 'Sample 11'!$B$50-1),6)))</f>
        <v/>
      </c>
      <c r="G22" s="235" t="str">
        <f ca="1">IF( 'Sample 11'!$B$50=0,"",CELL("contents",OFFSET( 'Sample 11'!$B$1,( 'Sample 11'!$B$50-1),8)))</f>
        <v/>
      </c>
      <c r="H22" s="235" t="str">
        <f ca="1">IF( 'Sample 11'!$B$50=0,"",CELL("contents",OFFSET( 'Sample 11'!$B$1,( 'Sample 11'!$B$50-1),10)))</f>
        <v/>
      </c>
      <c r="I22" s="236" t="str">
        <f ca="1">IF( 'Sample 11'!$B$50=0,"",CELL("contents",OFFSET( 'Sample 11'!$B$1,( 'Sample 11'!$B$50-1),12)))</f>
        <v/>
      </c>
      <c r="J22" s="314" t="str">
        <f ca="1">IF('Sample 11'!$B$50=0,"",IF(CELL("contents",OFFSET('Sample 11'!$B$1,('Sample 11'!$B$50-1),18))="","",CELL("contents",OFFSET('Sample 11'!$B$1,('Sample 11'!$B$50-1),18))))</f>
        <v/>
      </c>
      <c r="K22" s="315" t="s">
        <v>68</v>
      </c>
      <c r="L22" s="315" t="s">
        <v>68</v>
      </c>
      <c r="M22" s="315" t="s">
        <v>68</v>
      </c>
      <c r="N22" s="316" t="s">
        <v>68</v>
      </c>
      <c r="O22" s="217"/>
    </row>
    <row r="23" spans="1:15" s="232" customFormat="1" ht="43.9" customHeight="1" x14ac:dyDescent="0.2">
      <c r="A23" s="180"/>
      <c r="B23" s="233" t="str">
        <f ca="1">IF( 'Sample 12'!$B$50=0,"",-ABS( 'Sample 12'!$D$14))</f>
        <v/>
      </c>
      <c r="C23" s="228" t="str">
        <f ca="1">IF( 'Sample 12'!$B$50=0,"",CELL("contents",OFFSET( 'Sample 12'!$B$1,( 'Sample 12'!$B$50-1),4)))</f>
        <v/>
      </c>
      <c r="D23" s="234" t="str">
        <f ca="1">IF( 'Sample 12'!$B$50=0,"",CELL("contents",OFFSET( 'Sample 12'!$B$1,( 'Sample 12'!$B$50-1),5)))</f>
        <v/>
      </c>
      <c r="E23" s="235" t="str">
        <f ca="1">IF( 'Sample 12'!$B$50=0,"", 'Sample 12'!$E$14)</f>
        <v/>
      </c>
      <c r="F23" s="234" t="str">
        <f ca="1">IF( 'Sample 12'!$B$50=0,"",CELL("contents",OFFSET( 'Sample 12'!$B$1,( 'Sample 12'!$B$50-1),6)))</f>
        <v/>
      </c>
      <c r="G23" s="235" t="str">
        <f ca="1">IF( 'Sample 12'!$B$50=0,"",CELL("contents",OFFSET( 'Sample 12'!$B$1,( 'Sample 12'!$B$50-1),8)))</f>
        <v/>
      </c>
      <c r="H23" s="235" t="str">
        <f ca="1">IF( 'Sample 12'!$B$50=0,"",CELL("contents",OFFSET( 'Sample 12'!$B$1,( 'Sample 12'!$B$50-1),10)))</f>
        <v/>
      </c>
      <c r="I23" s="236" t="str">
        <f ca="1">IF( 'Sample 12'!$B$50=0,"",CELL("contents",OFFSET( 'Sample 12'!$B$1,( 'Sample 12'!$B$50-1),12)))</f>
        <v/>
      </c>
      <c r="J23" s="314" t="str">
        <f ca="1">IF('Sample 12'!$B$50=0,"",IF(CELL("contents",OFFSET('Sample 12'!$B$1,('Sample 12'!$B$50-1),18))="","",CELL("contents",OFFSET('Sample 12'!$B$1,('Sample 12'!$B$50-1),18))))</f>
        <v/>
      </c>
      <c r="K23" s="315" t="s">
        <v>68</v>
      </c>
      <c r="L23" s="315" t="s">
        <v>68</v>
      </c>
      <c r="M23" s="315" t="s">
        <v>68</v>
      </c>
      <c r="N23" s="316" t="s">
        <v>68</v>
      </c>
      <c r="O23" s="217"/>
    </row>
    <row r="24" spans="1:15" s="232" customFormat="1" ht="43.9" customHeight="1" x14ac:dyDescent="0.2">
      <c r="A24" s="180"/>
      <c r="B24" s="233" t="str">
        <f ca="1">IF( 'Sample 13'!$B$50=0,"",-ABS( 'Sample 13'!$D$14))</f>
        <v/>
      </c>
      <c r="C24" s="228" t="str">
        <f ca="1">IF( 'Sample 13'!$B$50=0,"",CELL("contents",OFFSET( 'Sample 13'!$B$1,( 'Sample 13'!$B$50-1),4)))</f>
        <v/>
      </c>
      <c r="D24" s="234" t="str">
        <f ca="1">IF( 'Sample 13'!$B$50=0,"",CELL("contents",OFFSET( 'Sample 13'!$B$1,( 'Sample 13'!$B$50-1),5)))</f>
        <v/>
      </c>
      <c r="E24" s="235" t="str">
        <f ca="1">IF( 'Sample 13'!$B$50=0,"", 'Sample 13'!$E$14)</f>
        <v/>
      </c>
      <c r="F24" s="234" t="str">
        <f ca="1">IF( 'Sample 13'!$B$50=0,"",CELL("contents",OFFSET( 'Sample 13'!$B$1,( 'Sample 13'!$B$50-1),6)))</f>
        <v/>
      </c>
      <c r="G24" s="235" t="str">
        <f ca="1">IF( 'Sample 13'!$B$50=0,"",CELL("contents",OFFSET( 'Sample 13'!$B$1,( 'Sample 13'!$B$50-1),8)))</f>
        <v/>
      </c>
      <c r="H24" s="235" t="str">
        <f ca="1">IF( 'Sample 13'!$B$50=0,"",CELL("contents",OFFSET( 'Sample 13'!$B$1,( 'Sample 13'!$B$50-1),10)))</f>
        <v/>
      </c>
      <c r="I24" s="236" t="str">
        <f ca="1">IF( 'Sample 13'!$B$50=0,"",CELL("contents",OFFSET( 'Sample 13'!$B$1,( 'Sample 13'!$B$50-1),12)))</f>
        <v/>
      </c>
      <c r="J24" s="314" t="str">
        <f ca="1">IF('Sample 13'!$B$50=0,"",IF(CELL("contents",OFFSET('Sample 13'!$B$1,('Sample 13'!$B$50-1),18))="","",CELL("contents",OFFSET('Sample 13'!$B$1,('Sample 13'!$B$50-1),18))))</f>
        <v/>
      </c>
      <c r="K24" s="315" t="s">
        <v>68</v>
      </c>
      <c r="L24" s="315" t="s">
        <v>68</v>
      </c>
      <c r="M24" s="315" t="s">
        <v>68</v>
      </c>
      <c r="N24" s="316" t="s">
        <v>68</v>
      </c>
      <c r="O24" s="217"/>
    </row>
    <row r="25" spans="1:15" s="232" customFormat="1" ht="43.9" customHeight="1" x14ac:dyDescent="0.2">
      <c r="A25" s="180"/>
      <c r="B25" s="233" t="str">
        <f ca="1">IF( 'Sample 14'!$B$50=0,"",-ABS( 'Sample 14'!$D$14))</f>
        <v/>
      </c>
      <c r="C25" s="228" t="str">
        <f ca="1">IF( 'Sample 14'!$B$50=0,"",CELL("contents",OFFSET( 'Sample 14'!$B$1,( 'Sample 14'!$B$50-1),4)))</f>
        <v/>
      </c>
      <c r="D25" s="234" t="str">
        <f ca="1">IF( 'Sample 14'!$B$50=0,"",CELL("contents",OFFSET( 'Sample 14'!$B$1,( 'Sample 14'!$B$50-1),5)))</f>
        <v/>
      </c>
      <c r="E25" s="235" t="str">
        <f ca="1">IF( 'Sample 14'!$B$50=0,"", 'Sample 14'!$E$14)</f>
        <v/>
      </c>
      <c r="F25" s="234" t="str">
        <f ca="1">IF( 'Sample 14'!$B$50=0,"",CELL("contents",OFFSET( 'Sample 14'!$B$1,( 'Sample 14'!$B$50-1),6)))</f>
        <v/>
      </c>
      <c r="G25" s="235" t="str">
        <f ca="1">IF( 'Sample 14'!$B$50=0,"",CELL("contents",OFFSET( 'Sample 14'!$B$1,( 'Sample 14'!$B$50-1),8)))</f>
        <v/>
      </c>
      <c r="H25" s="235" t="str">
        <f ca="1">IF( 'Sample 14'!$B$50=0,"",CELL("contents",OFFSET( 'Sample 14'!$B$1,( 'Sample 14'!$B$50-1),10)))</f>
        <v/>
      </c>
      <c r="I25" s="236" t="str">
        <f ca="1">IF( 'Sample 14'!$B$50=0,"",CELL("contents",OFFSET( 'Sample 14'!$B$1,( 'Sample 14'!$B$50-1),12)))</f>
        <v/>
      </c>
      <c r="J25" s="314" t="str">
        <f ca="1">IF('Sample 14'!$B$50=0,"",IF(CELL("contents",OFFSET('Sample 14'!$B$1,('Sample 14'!$B$50-1),18))="","",CELL("contents",OFFSET('Sample 14'!$B$1,('Sample 14'!$B$50-1),18))))</f>
        <v/>
      </c>
      <c r="K25" s="315" t="s">
        <v>68</v>
      </c>
      <c r="L25" s="315" t="s">
        <v>68</v>
      </c>
      <c r="M25" s="315" t="s">
        <v>68</v>
      </c>
      <c r="N25" s="316" t="s">
        <v>68</v>
      </c>
      <c r="O25" s="217"/>
    </row>
    <row r="26" spans="1:15" s="232" customFormat="1" ht="43.9" customHeight="1" x14ac:dyDescent="0.2">
      <c r="A26" s="180"/>
      <c r="B26" s="233" t="str">
        <f ca="1">IF( 'Sample 15'!$B$50=0,"",-ABS( 'Sample 15'!$D$14))</f>
        <v/>
      </c>
      <c r="C26" s="228" t="str">
        <f ca="1">IF( 'Sample 15'!$B$50=0,"",CELL("contents",OFFSET( 'Sample 15'!$B$1,( 'Sample 15'!$B$50-1),4)))</f>
        <v/>
      </c>
      <c r="D26" s="234" t="str">
        <f ca="1">IF( 'Sample 15'!$B$50=0,"",CELL("contents",OFFSET( 'Sample 15'!$B$1,( 'Sample 15'!$B$50-1),5)))</f>
        <v/>
      </c>
      <c r="E26" s="235" t="str">
        <f ca="1">IF( 'Sample 15'!$B$50=0,"", 'Sample 15'!$E$14)</f>
        <v/>
      </c>
      <c r="F26" s="234" t="str">
        <f ca="1">IF( 'Sample 15'!$B$50=0,"",CELL("contents",OFFSET( 'Sample 15'!$B$1,( 'Sample 15'!$B$50-1),6)))</f>
        <v/>
      </c>
      <c r="G26" s="235" t="str">
        <f ca="1">IF( 'Sample 15'!$B$50=0,"",CELL("contents",OFFSET( 'Sample 15'!$B$1,( 'Sample 15'!$B$50-1),8)))</f>
        <v/>
      </c>
      <c r="H26" s="235" t="str">
        <f ca="1">IF( 'Sample 15'!$B$50=0,"",CELL("contents",OFFSET( 'Sample 15'!$B$1,( 'Sample 15'!$B$50-1),10)))</f>
        <v/>
      </c>
      <c r="I26" s="236" t="str">
        <f ca="1">IF( 'Sample 15'!$B$50=0,"",CELL("contents",OFFSET( 'Sample 15'!$B$1,( 'Sample 15'!$B$50-1),12)))</f>
        <v/>
      </c>
      <c r="J26" s="314" t="str">
        <f ca="1">IF('Sample 15'!$B$50=0,"",IF(CELL("contents",OFFSET('Sample 15'!$B$1,('Sample 15'!$B$50-1),18))="","",CELL("contents",OFFSET('Sample 15'!$B$1,('Sample 15'!$B$50-1),18))))</f>
        <v/>
      </c>
      <c r="K26" s="315" t="s">
        <v>68</v>
      </c>
      <c r="L26" s="315" t="s">
        <v>68</v>
      </c>
      <c r="M26" s="315" t="s">
        <v>68</v>
      </c>
      <c r="N26" s="316" t="s">
        <v>68</v>
      </c>
      <c r="O26" s="217"/>
    </row>
    <row r="27" spans="1:15" s="232" customFormat="1" ht="43.9" customHeight="1" x14ac:dyDescent="0.2">
      <c r="A27" s="180"/>
      <c r="B27" s="233" t="str">
        <f ca="1">IF('Sample 16'!$B$50=0,"",-ABS('Sample 16'!$D$14))</f>
        <v/>
      </c>
      <c r="C27" s="228" t="str">
        <f ca="1">IF( 'Sample 16'!$B$50=0,"",CELL("contents",OFFSET( 'Sample 16'!$B$1,( 'Sample 16'!$B$50-1),4)))</f>
        <v/>
      </c>
      <c r="D27" s="234" t="str">
        <f ca="1">IF('Sample 16'!$B$50=0,"",CELL("contents",OFFSET('Sample 16'!$B$1,('Sample 16'!$B$50-1),5)))</f>
        <v/>
      </c>
      <c r="E27" s="235" t="str">
        <f ca="1">IF('Sample 16'!$B$50=0,"",'Sample 16'!$E$14)</f>
        <v/>
      </c>
      <c r="F27" s="234" t="str">
        <f ca="1">IF('Sample 16'!$B$50=0,"",CELL("contents",OFFSET('Sample 16'!$B$1,('Sample 16'!$B$50-1),6)))</f>
        <v/>
      </c>
      <c r="G27" s="235" t="str">
        <f ca="1">IF( 'Sample 16'!$B$50=0,"",CELL("contents",OFFSET( 'Sample 16'!$B$1,( 'Sample 16'!$B$50-1),8)))</f>
        <v/>
      </c>
      <c r="H27" s="235" t="str">
        <f ca="1">IF( 'Sample 16'!$B$50=0,"",CELL("contents",OFFSET( 'Sample 16'!$B$1,( 'Sample 16'!$B$50-1),10)))</f>
        <v/>
      </c>
      <c r="I27" s="236" t="str">
        <f ca="1">IF( 'Sample 16'!$B$50=0,"",CELL("contents",OFFSET( 'Sample 16'!$B$1,( 'Sample 16'!$B$50-1),12)))</f>
        <v/>
      </c>
      <c r="J27" s="314" t="str">
        <f ca="1">IF('Sample 16'!$B$50=0,"",IF(CELL("contents",OFFSET('Sample 16'!$B$1,('Sample 16'!$B$50-1),18))="","",CELL("contents",OFFSET('Sample 16'!$B$1,('Sample 16'!$B$50-1),18))))</f>
        <v/>
      </c>
      <c r="K27" s="315" t="s">
        <v>68</v>
      </c>
      <c r="L27" s="315" t="s">
        <v>68</v>
      </c>
      <c r="M27" s="315" t="s">
        <v>68</v>
      </c>
      <c r="N27" s="316" t="s">
        <v>68</v>
      </c>
      <c r="O27" s="217"/>
    </row>
    <row r="28" spans="1:15" s="232" customFormat="1" ht="43.9" customHeight="1" x14ac:dyDescent="0.2">
      <c r="A28" s="180"/>
      <c r="B28" s="233" t="str">
        <f ca="1">IF('Sample 17'!$B$50=0,"",-ABS('Sample 17'!$D$14))</f>
        <v/>
      </c>
      <c r="C28" s="228" t="str">
        <f ca="1">IF( 'Sample 17'!$B$50=0,"",CELL("contents",OFFSET( 'Sample 17'!$B$1,( 'Sample 17'!$B$50-1),4)))</f>
        <v/>
      </c>
      <c r="D28" s="234" t="str">
        <f ca="1">IF('Sample 17'!$B$50=0,"",CELL("contents",OFFSET('Sample 17'!$B$1,('Sample 17'!$B$50-1),5)))</f>
        <v/>
      </c>
      <c r="E28" s="235" t="str">
        <f ca="1">IF('Sample 17'!$B$50=0,"",'Sample 17'!$E$14)</f>
        <v/>
      </c>
      <c r="F28" s="234" t="str">
        <f ca="1">IF('Sample 17'!$B$50=0,"",CELL("contents",OFFSET('Sample 17'!$B$1,('Sample 17'!$B$50-1),6)))</f>
        <v/>
      </c>
      <c r="G28" s="235" t="str">
        <f ca="1">IF( 'Sample 17'!$B$50=0,"",CELL("contents",OFFSET( 'Sample 17'!$B$1,( 'Sample 17'!$B$50-1),8)))</f>
        <v/>
      </c>
      <c r="H28" s="235" t="str">
        <f ca="1">IF( 'Sample 17'!$B$50=0,"",CELL("contents",OFFSET( 'Sample 17'!$B$1,( 'Sample 17'!$B$50-1),10)))</f>
        <v/>
      </c>
      <c r="I28" s="236" t="str">
        <f ca="1">IF( 'Sample 17'!$B$50=0,"",CELL("contents",OFFSET( 'Sample 17'!$B$1,( 'Sample 17'!$B$50-1),12)))</f>
        <v/>
      </c>
      <c r="J28" s="314" t="str">
        <f ca="1">IF('Sample 17'!$B$50=0,"",IF(CELL("contents",OFFSET('Sample 17'!$B$1,('Sample 17'!$B$50-1),18))="","",CELL("contents",OFFSET('Sample 17'!$B$1,('Sample 17'!$B$50-1),18))))</f>
        <v/>
      </c>
      <c r="K28" s="315" t="s">
        <v>68</v>
      </c>
      <c r="L28" s="315" t="s">
        <v>68</v>
      </c>
      <c r="M28" s="315" t="s">
        <v>68</v>
      </c>
      <c r="N28" s="316" t="s">
        <v>68</v>
      </c>
      <c r="O28" s="217"/>
    </row>
    <row r="29" spans="1:15" s="232" customFormat="1" ht="43.9" customHeight="1" x14ac:dyDescent="0.2">
      <c r="A29" s="180"/>
      <c r="B29" s="233" t="str">
        <f ca="1">IF('Sample 18'!$B$50=0,"",-ABS('Sample 18'!$D$14))</f>
        <v/>
      </c>
      <c r="C29" s="228" t="str">
        <f ca="1">IF( 'Sample 18'!$B$50=0,"",CELL("contents",OFFSET( 'Sample 18'!$B$1,( 'Sample 18'!$B$50-1),4)))</f>
        <v/>
      </c>
      <c r="D29" s="234" t="str">
        <f ca="1">IF('Sample 18'!$B$50=0,"",CELL("contents",OFFSET('Sample 18'!$B$1,('Sample 18'!$B$50-1),5)))</f>
        <v/>
      </c>
      <c r="E29" s="235" t="str">
        <f ca="1">IF('Sample 18'!$B$50=0,"",'Sample 18'!$E$14)</f>
        <v/>
      </c>
      <c r="F29" s="234" t="str">
        <f ca="1">IF('Sample 18'!$B$50=0,"",CELL("contents",OFFSET('Sample 18'!$B$1,('Sample 18'!$B$50-1),6)))</f>
        <v/>
      </c>
      <c r="G29" s="235" t="str">
        <f ca="1">IF( 'Sample 18'!$B$50=0,"",CELL("contents",OFFSET( 'Sample 18'!$B$1,( 'Sample 18'!$B$50-1),8)))</f>
        <v/>
      </c>
      <c r="H29" s="235" t="str">
        <f ca="1">IF( 'Sample 18'!$B$50=0,"",CELL("contents",OFFSET( 'Sample 18'!$B$1,( 'Sample 18'!$B$50-1),10)))</f>
        <v/>
      </c>
      <c r="I29" s="236" t="str">
        <f ca="1">IF( 'Sample 18'!$B$50=0,"",CELL("contents",OFFSET( 'Sample 18'!$B$1,( 'Sample 18'!$B$50-1),12)))</f>
        <v/>
      </c>
      <c r="J29" s="314" t="str">
        <f ca="1">IF('Sample 18'!$B$50=0,"",IF(CELL("contents",OFFSET('Sample 18'!$B$1,('Sample 18'!$B$50-1),18))="","",CELL("contents",OFFSET('Sample 18'!$B$1,('Sample 18'!$B$50-1),18))))</f>
        <v/>
      </c>
      <c r="K29" s="315" t="s">
        <v>68</v>
      </c>
      <c r="L29" s="315" t="s">
        <v>68</v>
      </c>
      <c r="M29" s="315" t="s">
        <v>68</v>
      </c>
      <c r="N29" s="316" t="s">
        <v>68</v>
      </c>
      <c r="O29" s="217"/>
    </row>
    <row r="30" spans="1:15" s="232" customFormat="1" ht="43.9" customHeight="1" x14ac:dyDescent="0.2">
      <c r="A30" s="180"/>
      <c r="B30" s="233" t="str">
        <f ca="1">IF('Sample 19'!$B$50=0,"",-ABS('Sample 19'!$D$14))</f>
        <v/>
      </c>
      <c r="C30" s="228" t="str">
        <f ca="1">IF( 'Sample 19'!$B$50=0,"",CELL("contents",OFFSET( 'Sample 19'!$B$1,( 'Sample 19'!$B$50-1),4)))</f>
        <v/>
      </c>
      <c r="D30" s="234" t="str">
        <f ca="1">IF('Sample 19'!$B$50=0,"",CELL("contents",OFFSET('Sample 19'!$B$1,('Sample 19'!$B$50-1),5)))</f>
        <v/>
      </c>
      <c r="E30" s="235" t="str">
        <f ca="1">IF('Sample 19'!$B$50=0,"",'Sample 19'!$E$14)</f>
        <v/>
      </c>
      <c r="F30" s="234" t="str">
        <f ca="1">IF('Sample 19'!$B$50=0,"",CELL("contents",OFFSET('Sample 19'!$B$1,('Sample 19'!$B$50-1),6)))</f>
        <v/>
      </c>
      <c r="G30" s="235" t="str">
        <f ca="1">IF( 'Sample 19'!$B$50=0,"",CELL("contents",OFFSET( 'Sample 19'!$B$1,( 'Sample 19'!$B$50-1),8)))</f>
        <v/>
      </c>
      <c r="H30" s="235" t="str">
        <f ca="1">IF( 'Sample 19'!$B$50=0,"",CELL("contents",OFFSET( 'Sample 19'!$B$1,( 'Sample 19'!$B$50-1),10)))</f>
        <v/>
      </c>
      <c r="I30" s="236" t="str">
        <f ca="1">IF( 'Sample 19'!$B$50=0,"",CELL("contents",OFFSET( 'Sample 19'!$B$1,( 'Sample 19'!$B$50-1),12)))</f>
        <v/>
      </c>
      <c r="J30" s="314" t="str">
        <f ca="1">IF('Sample 19'!$B$50=0,"",IF(CELL("contents",OFFSET('Sample 19'!$B$1,('Sample 19'!$B$50-1),18))="","",CELL("contents",OFFSET('Sample 19'!$B$1,('Sample 19'!$B$50-1),18))))</f>
        <v/>
      </c>
      <c r="K30" s="315" t="s">
        <v>68</v>
      </c>
      <c r="L30" s="315" t="s">
        <v>68</v>
      </c>
      <c r="M30" s="315" t="s">
        <v>68</v>
      </c>
      <c r="N30" s="316" t="s">
        <v>68</v>
      </c>
      <c r="O30" s="217"/>
    </row>
    <row r="31" spans="1:15" s="232" customFormat="1" ht="43.9" customHeight="1" x14ac:dyDescent="0.2">
      <c r="A31" s="180"/>
      <c r="B31" s="233" t="str">
        <f ca="1">IF('Sample 20'!$B$50=0,"",-ABS('Sample 20'!$D$14))</f>
        <v/>
      </c>
      <c r="C31" s="228" t="str">
        <f ca="1">IF( 'Sample 20'!$B$50=0,"",CELL("contents",OFFSET( 'Sample 20'!$B$1,( 'Sample 20'!$B$50-1),4)))</f>
        <v/>
      </c>
      <c r="D31" s="234" t="str">
        <f ca="1">IF('Sample 20'!$B$50=0,"",CELL("contents",OFFSET('Sample 20'!$B$1,('Sample 20'!$B$50-1),5)))</f>
        <v/>
      </c>
      <c r="E31" s="235" t="str">
        <f ca="1">IF('Sample 20'!$B$50=0,"",'Sample 20'!$E$14)</f>
        <v/>
      </c>
      <c r="F31" s="234" t="str">
        <f ca="1">IF('Sample 20'!$B$50=0,"",CELL("contents",OFFSET('Sample 20'!$B$1,('Sample 20'!$B$50-1),6)))</f>
        <v/>
      </c>
      <c r="G31" s="235" t="str">
        <f ca="1">IF( 'Sample 20'!$B$50=0,"",CELL("contents",OFFSET( 'Sample 20'!$B$1,( 'Sample 20'!$B$50-1),8)))</f>
        <v/>
      </c>
      <c r="H31" s="235" t="str">
        <f ca="1">IF( 'Sample 20'!$B$50=0,"",CELL("contents",OFFSET( 'Sample 20'!$B$1,( 'Sample 20'!$B$50-1),10)))</f>
        <v/>
      </c>
      <c r="I31" s="236" t="str">
        <f ca="1">IF( 'Sample 20'!$B$50=0,"",CELL("contents",OFFSET( 'Sample 20'!$B$1,( 'Sample 20'!$B$50-1),12)))</f>
        <v/>
      </c>
      <c r="J31" s="314" t="str">
        <f ca="1">IF('Sample 20'!$B$50=0,"",IF(CELL("contents",OFFSET('Sample 20'!$B$1,('Sample 20'!$B$50-1),18))="","",CELL("contents",OFFSET('Sample 20'!$B$1,('Sample 20'!$B$50-1),18))))</f>
        <v/>
      </c>
      <c r="K31" s="315" t="s">
        <v>68</v>
      </c>
      <c r="L31" s="315" t="s">
        <v>68</v>
      </c>
      <c r="M31" s="315" t="s">
        <v>68</v>
      </c>
      <c r="N31" s="316" t="s">
        <v>68</v>
      </c>
      <c r="O31" s="217"/>
    </row>
    <row r="32" spans="1:15" s="232" customFormat="1" ht="43.9" customHeight="1" x14ac:dyDescent="0.2">
      <c r="A32" s="180"/>
      <c r="B32" s="233" t="str">
        <f ca="1">IF('Sample 21'!$B$50=0,"",-ABS('Sample 21'!$D$14))</f>
        <v/>
      </c>
      <c r="C32" s="228" t="str">
        <f ca="1">IF( 'Sample 21'!$B$50=0,"",CELL("contents",OFFSET( 'Sample 21'!$B$1,( 'Sample 21'!$B$50-1),4)))</f>
        <v/>
      </c>
      <c r="D32" s="234" t="str">
        <f ca="1">IF('Sample 21'!$B$50=0,"",CELL("contents",OFFSET('Sample 21'!$B$1,('Sample 21'!$B$50-1),5)))</f>
        <v/>
      </c>
      <c r="E32" s="235" t="str">
        <f ca="1">IF('Sample 21'!$B$50=0,"",'Sample 21'!$E$14)</f>
        <v/>
      </c>
      <c r="F32" s="234" t="str">
        <f ca="1">IF('Sample 21'!$B$50=0,"",CELL("contents",OFFSET('Sample 21'!$B$1,('Sample 21'!$B$50-1),6)))</f>
        <v/>
      </c>
      <c r="G32" s="235" t="str">
        <f ca="1">IF( 'Sample 21'!$B$50=0,"",CELL("contents",OFFSET( 'Sample 21'!$B$1,( 'Sample 21'!$B$50-1),8)))</f>
        <v/>
      </c>
      <c r="H32" s="235" t="str">
        <f ca="1">IF( 'Sample 21'!$B$50=0,"",CELL("contents",OFFSET( 'Sample 21'!$B$1,( 'Sample 21'!$B$50-1),10)))</f>
        <v/>
      </c>
      <c r="I32" s="236" t="str">
        <f ca="1">IF( 'Sample 21'!$B$50=0,"",CELL("contents",OFFSET( 'Sample 21'!$B$1,( 'Sample 21'!$B$50-1),12)))</f>
        <v/>
      </c>
      <c r="J32" s="314" t="str">
        <f ca="1">IF('Sample 21'!$B$50=0,"",IF(CELL("contents",OFFSET('Sample 21'!$B$1,('Sample 21'!$B$50-1),18))="","",CELL("contents",OFFSET('Sample 21'!$B$1,('Sample 21'!$B$50-1),18))))</f>
        <v/>
      </c>
      <c r="K32" s="315" t="s">
        <v>68</v>
      </c>
      <c r="L32" s="315" t="s">
        <v>68</v>
      </c>
      <c r="M32" s="315" t="s">
        <v>68</v>
      </c>
      <c r="N32" s="316" t="s">
        <v>68</v>
      </c>
      <c r="O32" s="217"/>
    </row>
    <row r="33" spans="1:15" s="232" customFormat="1" ht="43.9" customHeight="1" x14ac:dyDescent="0.2">
      <c r="A33" s="180"/>
      <c r="B33" s="233" t="str">
        <f ca="1">IF('Sample 22'!$B$50=0,"",-ABS('Sample 22'!$D$14))</f>
        <v/>
      </c>
      <c r="C33" s="228" t="str">
        <f ca="1">IF( 'Sample 22'!$B$50=0,"",CELL("contents",OFFSET( 'Sample 22'!$B$1,( 'Sample 22'!$B$50-1),4)))</f>
        <v/>
      </c>
      <c r="D33" s="234" t="str">
        <f ca="1">IF('Sample 22'!$B$50=0,"",CELL("contents",OFFSET('Sample 22'!$B$1,('Sample 22'!$B$50-1),5)))</f>
        <v/>
      </c>
      <c r="E33" s="235" t="str">
        <f ca="1">IF('Sample 22'!$B$50=0,"",'Sample 22'!$E$14)</f>
        <v/>
      </c>
      <c r="F33" s="234" t="str">
        <f ca="1">IF('Sample 22'!$B$50=0,"",CELL("contents",OFFSET('Sample 22'!$B$1,('Sample 22'!$B$50-1),6)))</f>
        <v/>
      </c>
      <c r="G33" s="235" t="str">
        <f ca="1">IF( 'Sample 22'!$B$50=0,"",CELL("contents",OFFSET( 'Sample 22'!$B$1,( 'Sample 22'!$B$50-1),8)))</f>
        <v/>
      </c>
      <c r="H33" s="235" t="str">
        <f ca="1">IF( 'Sample 22'!$B$50=0,"",CELL("contents",OFFSET( 'Sample 22'!$B$1,( 'Sample 22'!$B$50-1),10)))</f>
        <v/>
      </c>
      <c r="I33" s="236" t="str">
        <f ca="1">IF( 'Sample 22'!$B$50=0,"",CELL("contents",OFFSET( 'Sample 22'!$B$1,( 'Sample 22'!$B$50-1),12)))</f>
        <v/>
      </c>
      <c r="J33" s="314" t="str">
        <f ca="1">IF('Sample 22'!$B$50=0,"",IF(CELL("contents",OFFSET('Sample 22'!$B$1,('Sample 22'!$B$50-1),18))="","",CELL("contents",OFFSET('Sample 22'!$B$1,('Sample 22'!$B$50-1),18))))</f>
        <v/>
      </c>
      <c r="K33" s="315" t="s">
        <v>68</v>
      </c>
      <c r="L33" s="315" t="s">
        <v>68</v>
      </c>
      <c r="M33" s="315" t="s">
        <v>68</v>
      </c>
      <c r="N33" s="316" t="s">
        <v>68</v>
      </c>
      <c r="O33" s="217"/>
    </row>
    <row r="34" spans="1:15" s="232" customFormat="1" ht="43.9" customHeight="1" x14ac:dyDescent="0.2">
      <c r="A34" s="180"/>
      <c r="B34" s="233" t="str">
        <f ca="1">IF('Sample 23'!$B$50=0,"",-ABS('Sample 23'!$D$14))</f>
        <v/>
      </c>
      <c r="C34" s="228" t="str">
        <f ca="1">IF( 'Sample 23'!$B$50=0,"",CELL("contents",OFFSET( 'Sample 23'!$B$1,( 'Sample 23'!$B$50-1),4)))</f>
        <v/>
      </c>
      <c r="D34" s="234" t="str">
        <f ca="1">IF('Sample 23'!$B$50=0,"",CELL("contents",OFFSET('Sample 23'!$B$1,('Sample 23'!$B$50-1),5)))</f>
        <v/>
      </c>
      <c r="E34" s="235" t="str">
        <f ca="1">IF('Sample 23'!$B$50=0,"",'Sample 23'!$E$14)</f>
        <v/>
      </c>
      <c r="F34" s="234" t="str">
        <f ca="1">IF('Sample 23'!$B$50=0,"",CELL("contents",OFFSET('Sample 23'!$B$1,('Sample 23'!$B$50-1),6)))</f>
        <v/>
      </c>
      <c r="G34" s="235" t="str">
        <f ca="1">IF( 'Sample 23'!$B$50=0,"",CELL("contents",OFFSET( 'Sample 23'!$B$1,( 'Sample 23'!$B$50-1),8)))</f>
        <v/>
      </c>
      <c r="H34" s="235" t="str">
        <f ca="1">IF( 'Sample 23'!$B$50=0,"",CELL("contents",OFFSET( 'Sample 23'!$B$1,( 'Sample 23'!$B$50-1),10)))</f>
        <v/>
      </c>
      <c r="I34" s="236" t="str">
        <f ca="1">IF( 'Sample 23'!$B$50=0,"",CELL("contents",OFFSET( 'Sample 23'!$B$1,( 'Sample 23'!$B$50-1),12)))</f>
        <v/>
      </c>
      <c r="J34" s="314" t="str">
        <f ca="1">IF('Sample 23'!$B$50=0,"",IF(CELL("contents",OFFSET('Sample 23'!$B$1,('Sample 23'!$B$50-1),18))="","",CELL("contents",OFFSET('Sample 23'!$B$1,('Sample 23'!$B$50-1),18))))</f>
        <v/>
      </c>
      <c r="K34" s="315" t="s">
        <v>68</v>
      </c>
      <c r="L34" s="315" t="s">
        <v>68</v>
      </c>
      <c r="M34" s="315" t="s">
        <v>68</v>
      </c>
      <c r="N34" s="316" t="s">
        <v>68</v>
      </c>
      <c r="O34" s="217"/>
    </row>
    <row r="35" spans="1:15" s="232" customFormat="1" ht="43.9" customHeight="1" x14ac:dyDescent="0.2">
      <c r="A35" s="180"/>
      <c r="B35" s="238"/>
      <c r="C35" s="238"/>
      <c r="D35" s="238"/>
      <c r="E35" s="238"/>
      <c r="F35" s="238"/>
      <c r="G35" s="239"/>
      <c r="H35" s="238"/>
      <c r="I35" s="238"/>
      <c r="J35" s="238"/>
      <c r="K35" s="238"/>
      <c r="L35" s="238"/>
      <c r="M35" s="238"/>
      <c r="N35" s="238"/>
      <c r="O35" s="217"/>
    </row>
    <row r="36" spans="1:15" s="232" customFormat="1" ht="43.9" customHeight="1" x14ac:dyDescent="0.2">
      <c r="A36" s="180"/>
      <c r="B36" s="241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217"/>
    </row>
    <row r="37" spans="1:15" ht="9.9499999999999993" customHeight="1" x14ac:dyDescent="0.2">
      <c r="A37" s="237"/>
      <c r="L37" s="317"/>
      <c r="M37" s="317"/>
      <c r="N37" s="317"/>
      <c r="O37" s="240"/>
    </row>
  </sheetData>
  <sheetProtection selectLockedCells="1"/>
  <mergeCells count="43">
    <mergeCell ref="B2:B3"/>
    <mergeCell ref="C2:E3"/>
    <mergeCell ref="F2:I2"/>
    <mergeCell ref="J2:L3"/>
    <mergeCell ref="M2:N3"/>
    <mergeCell ref="F3:I4"/>
    <mergeCell ref="E5:F5"/>
    <mergeCell ref="G5:H5"/>
    <mergeCell ref="L5:M5"/>
    <mergeCell ref="C6:D6"/>
    <mergeCell ref="G6:H6"/>
    <mergeCell ref="L6:M6"/>
    <mergeCell ref="J14:N14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26:N26"/>
    <mergeCell ref="J15:N15"/>
    <mergeCell ref="J16:N16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33:N33"/>
    <mergeCell ref="J34:N34"/>
    <mergeCell ref="L37:N37"/>
    <mergeCell ref="J27:N27"/>
    <mergeCell ref="J28:N28"/>
    <mergeCell ref="J29:N29"/>
    <mergeCell ref="J30:N30"/>
    <mergeCell ref="J31:N31"/>
    <mergeCell ref="J32:N32"/>
  </mergeCells>
  <conditionalFormatting sqref="G6:G8 L5:L8 C6:C8 M2">
    <cfRule type="cellIs" dxfId="22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D5 C7:D7 G5:H7 L5:M5 M8 M6 M7 D6 H8 D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42547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36.744549999999997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69.405582999999993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AFP6\APS\MSTJV\[DPT23_Groundwater Profiling Log_MSTJV.xlsx]Sample 7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42547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36.744549999999997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69.405582999999993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AFP6\APS\MSTJV\[DPT23_Groundwater Profiling Log_MSTJV.xlsx]Sample 8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42547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36.744549999999997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69.405582999999993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AFP6\APS\MSTJV\[DPT23_Groundwater Profiling Log_MSTJV.xlsx]Sample 9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42547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36.744549999999997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69.405582999999993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AFP6\APS\MSTJV\[DPT23_Groundwater Profiling Log_MSTJV.xlsx]Sample 10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42547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36.744549999999997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69.405582999999993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AFP6\APS\MSTJV\[DPT23_Groundwater Profiling Log_MSTJV.xlsx]Sample 11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42547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36.744549999999997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69.405582999999993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AFP6\APS\MSTJV\[DPT23_Groundwater Profiling Log_MSTJV.xlsx]Sample 12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42547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36.744549999999997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69.405582999999993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AFP6\APS\MSTJV\[DPT23_Groundwater Profiling Log_MSTJV.xlsx]Sample 13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42547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36.744549999999997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69.405582999999993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AFP6\APS\MSTJV\[DPT23_Groundwater Profiling Log_MSTJV.xlsx]Sample 14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42547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36.744549999999997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69.405582999999993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AFP6\APS\MSTJV\[DPT23_Groundwater Profiling Log_MSTJV.xlsx]Sample 15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42547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36.744549999999997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69.405582999999993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AFP6\APS\MSTJV\[DPT23_Groundwater Profiling Log_MSTJV.xlsx]Sample 16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1" zoomScale="60" zoomScaleNormal="60" zoomScaleSheetLayoutView="75" workbookViewId="0">
      <selection activeCell="T19" sqref="T19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"/>
    </row>
    <row r="2" spans="1:13" ht="9.9499999999999993" customHeight="1" x14ac:dyDescent="0.2">
      <c r="B2" s="73"/>
      <c r="C2" s="347" t="s">
        <v>65</v>
      </c>
      <c r="D2" s="348"/>
      <c r="E2" s="348"/>
      <c r="F2" s="348"/>
      <c r="G2" s="348"/>
      <c r="H2" s="348"/>
      <c r="I2" s="348"/>
      <c r="J2" s="348"/>
      <c r="M2" s="14"/>
    </row>
    <row r="3" spans="1:13" ht="18.75" customHeight="1" x14ac:dyDescent="0.2">
      <c r="B3" s="73"/>
      <c r="C3" s="347"/>
      <c r="D3" s="348"/>
      <c r="E3" s="348"/>
      <c r="F3" s="348"/>
      <c r="G3" s="348"/>
      <c r="H3" s="348"/>
      <c r="I3" s="348"/>
      <c r="J3" s="348"/>
      <c r="M3" s="14"/>
    </row>
    <row r="4" spans="1:13" ht="25.15" customHeight="1" x14ac:dyDescent="0.2">
      <c r="B4" s="73"/>
      <c r="C4" s="357" t="s">
        <v>52</v>
      </c>
      <c r="D4" s="358" t="str">
        <f>'Groundwater Profile Log'!C2</f>
        <v>Trinity</v>
      </c>
      <c r="E4" s="108"/>
      <c r="F4" s="349"/>
      <c r="G4" s="349"/>
      <c r="H4" s="146"/>
      <c r="I4" s="350" t="s">
        <v>14</v>
      </c>
      <c r="J4" s="350"/>
      <c r="K4" s="299" t="str">
        <f>Front!M2</f>
        <v>DPT23</v>
      </c>
      <c r="M4" s="14" t="s">
        <v>13</v>
      </c>
    </row>
    <row r="5" spans="1:13" s="9" customFormat="1" ht="12.95" customHeight="1" x14ac:dyDescent="0.2">
      <c r="B5" s="101"/>
      <c r="C5" s="357"/>
      <c r="D5" s="358"/>
      <c r="E5" s="108"/>
      <c r="F5" s="349"/>
      <c r="G5" s="349"/>
      <c r="H5" s="146"/>
      <c r="I5" s="350"/>
      <c r="J5" s="350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49"/>
      <c r="G6" s="349"/>
      <c r="H6" s="146"/>
      <c r="I6" s="110"/>
      <c r="J6" s="104"/>
      <c r="K6" s="296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42547</v>
      </c>
      <c r="E7" s="104"/>
      <c r="F7" s="114" t="s">
        <v>21</v>
      </c>
      <c r="G7" s="107" t="str">
        <f>'Groundwater Profile Log'!G5</f>
        <v>481APS06</v>
      </c>
      <c r="H7" s="146"/>
      <c r="I7" s="145"/>
      <c r="J7" s="139" t="s">
        <v>22</v>
      </c>
      <c r="K7" s="297" t="str">
        <f>Front!L5</f>
        <v>Gas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ZCRQT7052</v>
      </c>
      <c r="H8" s="146"/>
      <c r="I8" s="145"/>
      <c r="J8" s="139" t="s">
        <v>33</v>
      </c>
      <c r="K8" s="295">
        <f>Front!L6</f>
        <v>36.744549999999997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5">
        <f>Front!L7</f>
        <v>69.405582999999993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C. Spiker</v>
      </c>
      <c r="E10" s="104"/>
      <c r="F10" s="114" t="s">
        <v>34</v>
      </c>
      <c r="G10" s="117">
        <f>'Groundwater Profile Log'!G8</f>
        <v>-30</v>
      </c>
      <c r="H10" s="147"/>
      <c r="I10" s="145"/>
      <c r="J10" s="139" t="s">
        <v>23</v>
      </c>
      <c r="K10" s="297" t="str">
        <f>Front!L8</f>
        <v>45-50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0" t="s">
        <v>63</v>
      </c>
      <c r="H13" s="298" t="s">
        <v>67</v>
      </c>
      <c r="I13" s="164" t="s">
        <v>30</v>
      </c>
      <c r="J13" s="303" t="s">
        <v>39</v>
      </c>
      <c r="K13" s="301" t="s">
        <v>74</v>
      </c>
      <c r="L13" s="351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52"/>
      <c r="M14" s="31"/>
    </row>
    <row r="15" spans="1:13" s="24" customFormat="1" ht="9.6" customHeight="1" x14ac:dyDescent="0.2">
      <c r="B15" s="17"/>
      <c r="C15" s="360"/>
      <c r="D15" s="360"/>
      <c r="E15" s="360"/>
      <c r="F15" s="360"/>
      <c r="G15" s="360"/>
      <c r="H15" s="360"/>
      <c r="I15" s="360"/>
      <c r="J15" s="360"/>
      <c r="K15" s="360"/>
      <c r="L15" s="360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-37.9</v>
      </c>
      <c r="D16" s="173" t="s">
        <v>83</v>
      </c>
      <c r="E16" s="302">
        <f>IF(ISNUMBER(C16), LOOKUP(D16,{"IK Decreased When Hammer Stopped","IK Increased When Hammer Stopped","No Change When Hammer Stopped"},{1,2,3}), "")</f>
        <v>3</v>
      </c>
      <c r="F16" s="173">
        <v>14.2079</v>
      </c>
      <c r="G16" s="174">
        <v>80</v>
      </c>
      <c r="H16" s="174">
        <v>0.20480000000000001</v>
      </c>
      <c r="I16" s="173" t="s">
        <v>84</v>
      </c>
      <c r="J16" s="174" t="s">
        <v>85</v>
      </c>
      <c r="K16" s="302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-39.461399999999998</v>
      </c>
      <c r="D17" s="173" t="s">
        <v>86</v>
      </c>
      <c r="E17" s="302">
        <f>IF(ISNUMBER(C17), LOOKUP(D17,{"IK Decreased When Hammer Stopped","IK Increased When Hammer Stopped","No Change When Hammer Stopped"},{1,2,3}), "")</f>
        <v>1</v>
      </c>
      <c r="F17" s="307">
        <v>16.226199999999999</v>
      </c>
      <c r="G17" s="174">
        <v>80</v>
      </c>
      <c r="H17" s="174">
        <v>0.23469999999999999</v>
      </c>
      <c r="I17" s="173" t="s">
        <v>87</v>
      </c>
      <c r="J17" s="174" t="s">
        <v>85</v>
      </c>
      <c r="K17" s="302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-39.688000000000002</v>
      </c>
      <c r="D18" s="173" t="s">
        <v>86</v>
      </c>
      <c r="E18" s="302">
        <f>IF(ISNUMBER(C18), LOOKUP(D18,{"IK Decreased When Hammer Stopped","IK Increased When Hammer Stopped","No Change When Hammer Stopped"},{1,2,3}), "")</f>
        <v>1</v>
      </c>
      <c r="F18" s="307">
        <v>36.210999999999999</v>
      </c>
      <c r="G18" s="174">
        <v>80</v>
      </c>
      <c r="H18" s="174">
        <v>0.54349999999999998</v>
      </c>
      <c r="I18" s="173" t="s">
        <v>88</v>
      </c>
      <c r="J18" s="174" t="s">
        <v>85</v>
      </c>
      <c r="K18" s="302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-42.9</v>
      </c>
      <c r="D19" s="173" t="s">
        <v>83</v>
      </c>
      <c r="E19" s="302">
        <f>IF(ISNUMBER(C19), LOOKUP(D19,{"IK Decreased When Hammer Stopped","IK Increased When Hammer Stopped","No Change When Hammer Stopped"},{1,2,3}), "")</f>
        <v>3</v>
      </c>
      <c r="F19" s="307">
        <v>39.032600000000002</v>
      </c>
      <c r="G19" s="174">
        <v>80</v>
      </c>
      <c r="H19" s="174">
        <v>0.58919999999999995</v>
      </c>
      <c r="I19" s="173" t="s">
        <v>89</v>
      </c>
      <c r="J19" s="174" t="s">
        <v>85</v>
      </c>
      <c r="K19" s="302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-45.673000000000002</v>
      </c>
      <c r="D20" s="173" t="s">
        <v>86</v>
      </c>
      <c r="E20" s="302">
        <f>IF(ISNUMBER(C20), LOOKUP(D20,{"IK Decreased When Hammer Stopped","IK Increased When Hammer Stopped","No Change When Hammer Stopped"},{1,2,3}), "")</f>
        <v>1</v>
      </c>
      <c r="F20" s="307">
        <v>84.4208</v>
      </c>
      <c r="G20" s="174">
        <v>80</v>
      </c>
      <c r="H20" s="174">
        <v>1.4238999999999999</v>
      </c>
      <c r="I20" s="173" t="s">
        <v>90</v>
      </c>
      <c r="J20" s="174" t="s">
        <v>85</v>
      </c>
      <c r="K20" s="302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-45.7</v>
      </c>
      <c r="D21" s="173" t="s">
        <v>83</v>
      </c>
      <c r="E21" s="302">
        <f>IF(ISNUMBER(C21), LOOKUP(D21,{"IK Decreased When Hammer Stopped","IK Increased When Hammer Stopped","No Change When Hammer Stopped"},{1,2,3}), "")</f>
        <v>3</v>
      </c>
      <c r="F21" s="307">
        <v>84.619100000000003</v>
      </c>
      <c r="G21" s="174">
        <v>80</v>
      </c>
      <c r="H21" s="174">
        <v>1.4280999999999999</v>
      </c>
      <c r="I21" s="173" t="s">
        <v>91</v>
      </c>
      <c r="J21" s="174" t="s">
        <v>85</v>
      </c>
      <c r="K21" s="302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-48</v>
      </c>
      <c r="D22" s="173" t="s">
        <v>83</v>
      </c>
      <c r="E22" s="302">
        <f>IF(ISNUMBER(C22), LOOKUP(D22,{"IK Decreased When Hammer Stopped","IK Increased When Hammer Stopped","No Change When Hammer Stopped"},{1,2,3}), "")</f>
        <v>3</v>
      </c>
      <c r="F22" s="307">
        <v>52.1661</v>
      </c>
      <c r="G22" s="174">
        <v>80</v>
      </c>
      <c r="H22" s="174">
        <v>0.81</v>
      </c>
      <c r="I22" s="173" t="s">
        <v>92</v>
      </c>
      <c r="J22" s="174" t="s">
        <v>85</v>
      </c>
      <c r="K22" s="302">
        <f>IF(ISNUMBER(C22),LOOKUP(J22,{"Broken Down Hole equipment","NA","Reached Target Depth","ROP Dropped Below Threshold","Sudden Hard Refusal"},{7,11,8,9,10}),"")</f>
        <v>11</v>
      </c>
      <c r="L22" s="284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-52.902299999999997</v>
      </c>
      <c r="D23" s="173" t="s">
        <v>83</v>
      </c>
      <c r="E23" s="302">
        <f>IF(ISNUMBER(C23), LOOKUP(D23,{"IK Decreased When Hammer Stopped","IK Increased When Hammer Stopped","No Change When Hammer Stopped"},{1,2,3}), "")</f>
        <v>3</v>
      </c>
      <c r="F23" s="307">
        <v>32.776299999999999</v>
      </c>
      <c r="G23" s="174">
        <v>80</v>
      </c>
      <c r="H23" s="174">
        <v>0.48859999999999998</v>
      </c>
      <c r="I23" s="173" t="s">
        <v>93</v>
      </c>
      <c r="J23" s="174" t="s">
        <v>85</v>
      </c>
      <c r="K23" s="302">
        <f>IF(ISNUMBER(C23),LOOKUP(J23,{"Broken Down Hole equipment","NA","Reached Target Depth","ROP Dropped Below Threshold","Sudden Hard Refusal"},{7,11,8,9,10}),"")</f>
        <v>11</v>
      </c>
      <c r="L23" s="284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-52.902000000000001</v>
      </c>
      <c r="D24" s="173" t="s">
        <v>83</v>
      </c>
      <c r="E24" s="302">
        <f>IF(ISNUMBER(C24), LOOKUP(D24,{"IK Decreased When Hammer Stopped","IK Increased When Hammer Stopped","No Change When Hammer Stopped"},{1,2,3}), "")</f>
        <v>3</v>
      </c>
      <c r="F24" s="307">
        <v>91.4178</v>
      </c>
      <c r="G24" s="174">
        <v>100</v>
      </c>
      <c r="H24" s="174">
        <v>1.6677999999999999</v>
      </c>
      <c r="I24" s="173" t="s">
        <v>94</v>
      </c>
      <c r="J24" s="174" t="s">
        <v>85</v>
      </c>
      <c r="K24" s="302">
        <f>IF(ISNUMBER(C24),LOOKUP(J24,{"Broken Down Hole equipment","NA","Reached Target Depth","ROP Dropped Below Threshold","Sudden Hard Refusal"},{7,11,8,9,10}),"")</f>
        <v>11</v>
      </c>
      <c r="L24" s="284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>
        <v>-58.023000000000003</v>
      </c>
      <c r="D25" s="173" t="s">
        <v>86</v>
      </c>
      <c r="E25" s="302">
        <f>IF(ISNUMBER(C25), LOOKUP(D25,{"IK Decreased When Hammer Stopped","IK Increased When Hammer Stopped","No Change When Hammer Stopped"},{1,2,3}), "")</f>
        <v>1</v>
      </c>
      <c r="F25" s="307">
        <v>43.837000000000003</v>
      </c>
      <c r="G25" s="174">
        <v>100</v>
      </c>
      <c r="H25" s="174">
        <v>0.68269999999999997</v>
      </c>
      <c r="I25" s="173" t="s">
        <v>95</v>
      </c>
      <c r="J25" s="174" t="s">
        <v>85</v>
      </c>
      <c r="K25" s="302">
        <f>IF(ISNUMBER(C25),LOOKUP(J25,{"Broken Down Hole equipment","NA","Reached Target Depth","ROP Dropped Below Threshold","Sudden Hard Refusal"},{7,11,8,9,10}),"")</f>
        <v>11</v>
      </c>
      <c r="L25" s="284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>
        <v>-57.9</v>
      </c>
      <c r="D26" s="173" t="s">
        <v>83</v>
      </c>
      <c r="E26" s="302">
        <f>IF(ISNUMBER(C26), LOOKUP(D26,{"IK Decreased When Hammer Stopped","IK Increased When Hammer Stopped","No Change When Hammer Stopped"},{1,2,3}), "")</f>
        <v>3</v>
      </c>
      <c r="F26" s="307">
        <v>43.432299999999998</v>
      </c>
      <c r="G26" s="174">
        <v>100</v>
      </c>
      <c r="H26" s="174">
        <v>0.67559999999999998</v>
      </c>
      <c r="I26" s="173" t="s">
        <v>96</v>
      </c>
      <c r="J26" s="174" t="s">
        <v>85</v>
      </c>
      <c r="K26" s="302">
        <f>IF(ISNUMBER(C26),LOOKUP(J26,{"Broken Down Hole equipment","NA","Reached Target Depth","ROP Dropped Below Threshold","Sudden Hard Refusal"},{7,11,8,9,10}),"")</f>
        <v>11</v>
      </c>
      <c r="L26" s="284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>
        <v>-58.3</v>
      </c>
      <c r="D27" s="173" t="s">
        <v>83</v>
      </c>
      <c r="E27" s="302">
        <f>IF(ISNUMBER(C27), LOOKUP(D27,{"IK Decreased When Hammer Stopped","IK Increased When Hammer Stopped","No Change When Hammer Stopped"},{1,2,3}), "")</f>
        <v>3</v>
      </c>
      <c r="F27" s="307">
        <v>157.61439999999999</v>
      </c>
      <c r="G27" s="174">
        <v>100</v>
      </c>
      <c r="H27" s="174">
        <v>4.1516999999999999</v>
      </c>
      <c r="I27" s="173" t="s">
        <v>97</v>
      </c>
      <c r="J27" s="174" t="s">
        <v>85</v>
      </c>
      <c r="K27" s="302">
        <f>IF(ISNUMBER(C27),LOOKUP(J27,{"Broken Down Hole equipment","NA","Reached Target Depth","ROP Dropped Below Threshold","Sudden Hard Refusal"},{7,11,8,9,10}),"")</f>
        <v>11</v>
      </c>
      <c r="L27" s="284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>
        <v>-63</v>
      </c>
      <c r="D28" s="173" t="s">
        <v>83</v>
      </c>
      <c r="E28" s="302">
        <f>IF(ISNUMBER(C28), LOOKUP(D28,{"IK Decreased When Hammer Stopped","IK Increased When Hammer Stopped","No Change When Hammer Stopped"},{1,2,3}), "")</f>
        <v>3</v>
      </c>
      <c r="F28" s="307">
        <v>172.1036</v>
      </c>
      <c r="G28" s="174">
        <v>100</v>
      </c>
      <c r="H28" s="174">
        <v>5.1082000000000001</v>
      </c>
      <c r="I28" s="173" t="s">
        <v>98</v>
      </c>
      <c r="J28" s="174" t="s">
        <v>85</v>
      </c>
      <c r="K28" s="302">
        <f>IF(ISNUMBER(C28),LOOKUP(J28,{"Broken Down Hole equipment","NA","Reached Target Depth","ROP Dropped Below Threshold","Sudden Hard Refusal"},{7,11,8,9,10}),"")</f>
        <v>11</v>
      </c>
      <c r="L28" s="284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>
        <v>-63</v>
      </c>
      <c r="D29" s="173" t="s">
        <v>83</v>
      </c>
      <c r="E29" s="302">
        <f>IF(ISNUMBER(C29), LOOKUP(D29,{"IK Decreased When Hammer Stopped","IK Increased When Hammer Stopped","No Change When Hammer Stopped"},{1,2,3}), "")</f>
        <v>3</v>
      </c>
      <c r="F29" s="307">
        <v>0.39489999999999997</v>
      </c>
      <c r="G29" s="174">
        <v>100</v>
      </c>
      <c r="H29" s="174">
        <v>5.5999999999999999E-3</v>
      </c>
      <c r="I29" s="173" t="s">
        <v>99</v>
      </c>
      <c r="J29" s="174" t="s">
        <v>100</v>
      </c>
      <c r="K29" s="302">
        <f>IF(ISNUMBER(C29),LOOKUP(J29,{"Broken Down Hole equipment","NA","Reached Target Depth","ROP Dropped Below Threshold","Sudden Hard Refusal"},{7,11,8,9,10}),"")</f>
        <v>9</v>
      </c>
      <c r="L29" s="284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/>
      <c r="D30" s="173"/>
      <c r="E30" s="302" t="str">
        <f>IF(ISNUMBER(C30), LOOKUP(D30,{"IK Decreased When Hammer Stopped","IK Increased When Hammer Stopped","No Change When Hammer Stopped"},{1,2,3}), "")</f>
        <v/>
      </c>
      <c r="F30" s="282"/>
      <c r="G30" s="174"/>
      <c r="H30" s="283"/>
      <c r="I30" s="281"/>
      <c r="J30" s="253"/>
      <c r="K30" s="302" t="str">
        <f>IF(ISNUMBER(C30),LOOKUP(J30,{"Broken Down Hole equipment","NA","Reached Target Depth","ROP Dropped Below Threshold","Sudden Hard Refusal"},{7,11,8,9,10}),"")</f>
        <v/>
      </c>
      <c r="L30" s="284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/>
      <c r="D31" s="248"/>
      <c r="E31" s="302" t="str">
        <f>IF(ISNUMBER(C31), LOOKUP(D31,{"IK Decreased When Hammer Stopped","IK Increased When Hammer Stopped","No Change When Hammer Stopped"},{1,2,3}), "")</f>
        <v/>
      </c>
      <c r="F31" s="282"/>
      <c r="G31" s="174"/>
      <c r="H31" s="283"/>
      <c r="I31" s="281"/>
      <c r="J31" s="253"/>
      <c r="K31" s="302" t="str">
        <f>IF(ISNUMBER(C31),LOOKUP(J31,{"Broken Down Hole equipment","NA","Reached Target Depth","ROP Dropped Below Threshold","Sudden Hard Refusal"},{7,11,8,9,10}),"")</f>
        <v/>
      </c>
      <c r="L31" s="284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/>
      <c r="D32" s="248"/>
      <c r="E32" s="302" t="str">
        <f>IF(ISNUMBER(C32), LOOKUP(D32,{"IK Decreased When Hammer Stopped","IK Increased When Hammer Stopped","No Change When Hammer Stopped"},{1,2,3}), "")</f>
        <v/>
      </c>
      <c r="F32" s="282"/>
      <c r="G32" s="174"/>
      <c r="H32" s="283"/>
      <c r="I32" s="281"/>
      <c r="J32" s="253"/>
      <c r="K32" s="302" t="str">
        <f>IF(ISNUMBER(C32),LOOKUP(J32,{"Broken Down Hole equipment","NA","Reached Target Depth","ROP Dropped Below Threshold","Sudden Hard Refusal"},{7,11,8,9,10}),"")</f>
        <v/>
      </c>
      <c r="L32" s="28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/>
      <c r="D33" s="173"/>
      <c r="E33" s="302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2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/>
      <c r="D34" s="248"/>
      <c r="E34" s="302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2" t="str">
        <f>IF(ISNUMBER(C34),LOOKUP(J34,{"Broken Down Hole equipment","NA","Reached Target Depth","ROP Dropped Below Threshold","Sudden Hard Refusal"},{7,11,8,9,10}),"")</f>
        <v/>
      </c>
      <c r="L34" s="284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73"/>
      <c r="D35" s="173"/>
      <c r="E35" s="302" t="str">
        <f>IF(ISNUMBER(C35), LOOKUP(D35,{"IK Decreased When Hammer Stopped","IK Increased When Hammer Stopped","No Change When Hammer Stopped"},{1,2,3}), "")</f>
        <v/>
      </c>
      <c r="F35" s="282"/>
      <c r="G35" s="174"/>
      <c r="H35" s="283"/>
      <c r="I35" s="281"/>
      <c r="J35" s="253"/>
      <c r="K35" s="302" t="str">
        <f>IF(ISNUMBER(C35),LOOKUP(J35,{"Broken Down Hole equipment","NA","Reached Target Depth","ROP Dropped Below Threshold","Sudden Hard Refusal"},{7,11,8,9,10}),"")</f>
        <v/>
      </c>
      <c r="L35" s="285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302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2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302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2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302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2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302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2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302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2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1"/>
      <c r="D41" s="141"/>
      <c r="E41" s="302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2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302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2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302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2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143"/>
      <c r="D44" s="144"/>
      <c r="E44" s="302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4"/>
      <c r="K44" s="302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39.950000000000003" customHeight="1" x14ac:dyDescent="0.2">
      <c r="B45" s="73"/>
      <c r="C45" s="249"/>
      <c r="D45" s="250"/>
      <c r="E45" s="302" t="str">
        <f>IF(ISNUMBER(C45), LOOKUP(D45,{"IK Decreased When Hammer Stopped","IK Increased When Hammer Stopped","No Change When Hammer Stopped"},{1,2,3}), "")</f>
        <v/>
      </c>
      <c r="F45" s="252"/>
      <c r="G45" s="251"/>
      <c r="H45" s="251"/>
      <c r="I45" s="251"/>
      <c r="J45" s="255"/>
      <c r="K45" s="302" t="str">
        <f>IF(ISNUMBER(C45),LOOKUP(J45,{"Broken Down Hole equipment","NA","Reached Target Depth","ROP Dropped Below Threshold","Sudden Hard Refusal"},{7,11,8,9,10}),"")</f>
        <v/>
      </c>
      <c r="L45" s="256"/>
      <c r="M45" s="14"/>
    </row>
    <row r="46" spans="1:13" ht="9.9499999999999993" customHeight="1" x14ac:dyDescent="0.2">
      <c r="B46" s="25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27"/>
    </row>
    <row r="47" spans="1:13" x14ac:dyDescent="0.2">
      <c r="C47" s="60" t="str">
        <f ca="1">CELL("filename",B10)</f>
        <v>\\cdlp-ttfile\Site_Characterization\PROJECT FOLDER\2020 PROJECTS\20.206201008 - KGS - MiHPT &amp; APS - Marietta, GA AFP6\APS\MSTJV\[DPT23_Groundwater Profiling Log_MSTJV.xlsx]IK Behavior</v>
      </c>
    </row>
    <row r="58" spans="2:3" x14ac:dyDescent="0.2">
      <c r="B58" s="353"/>
      <c r="C58" s="354"/>
    </row>
    <row r="59" spans="2:3" x14ac:dyDescent="0.2">
      <c r="B59" s="355"/>
      <c r="C59" s="356"/>
    </row>
  </sheetData>
  <sheetProtection selectLockedCells="1"/>
  <mergeCells count="12">
    <mergeCell ref="B58:C58"/>
    <mergeCell ref="B59:C59"/>
    <mergeCell ref="C4:C5"/>
    <mergeCell ref="D4:D5"/>
    <mergeCell ref="C12:L12"/>
    <mergeCell ref="C15:L15"/>
    <mergeCell ref="C46:L46"/>
    <mergeCell ref="C1:L1"/>
    <mergeCell ref="C2:J3"/>
    <mergeCell ref="F4:G6"/>
    <mergeCell ref="I4:J5"/>
    <mergeCell ref="L13:L14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42547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36.744549999999997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69.405582999999993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AFP6\APS\MSTJV\[DPT23_Groundwater Profiling Log_MSTJV.xlsx]Sample 17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42547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36.744549999999997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69.405582999999993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AFP6\APS\MSTJV\[DPT23_Groundwater Profiling Log_MSTJV.xlsx]Sample 18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42547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36.744549999999997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69.405582999999993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AFP6\APS\MSTJV\[DPT23_Groundwater Profiling Log_MSTJV.xlsx]Sample 19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42547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36.744549999999997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69.405582999999993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AFP6\APS\MSTJV\[DPT23_Groundwater Profiling Log_MSTJV.xlsx]Sample 20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42547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36.744549999999997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69.405582999999993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AFP6\APS\MSTJV\[DPT23_Groundwater Profiling Log_MSTJV.xlsx]Sample 21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42547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36.744549999999997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69.405582999999993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AFP6\APS\MSTJV\[DPT23_Groundwater Profiling Log_MSTJV.xlsx]Sample 22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42547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36.744549999999997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69.405582999999993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AFP6\APS\MSTJV\[DPT23_Groundwater Profiling Log_MSTJV.xlsx]Sample 23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34" t="s">
        <v>17</v>
      </c>
      <c r="C2" s="388" t="s">
        <v>82</v>
      </c>
      <c r="D2" s="392"/>
      <c r="E2" s="278"/>
      <c r="F2" s="338" t="s">
        <v>26</v>
      </c>
      <c r="G2" s="338"/>
      <c r="H2" s="338"/>
      <c r="I2" s="338"/>
      <c r="J2" s="339" t="s">
        <v>14</v>
      </c>
      <c r="K2" s="339"/>
      <c r="L2" s="339"/>
      <c r="M2" s="388" t="s">
        <v>81</v>
      </c>
      <c r="N2" s="389"/>
      <c r="O2" s="171"/>
      <c r="P2" s="50" t="s">
        <v>13</v>
      </c>
    </row>
    <row r="3" spans="1:16" s="46" customFormat="1" ht="12.95" customHeight="1" x14ac:dyDescent="0.25">
      <c r="A3" s="45"/>
      <c r="B3" s="335"/>
      <c r="C3" s="393"/>
      <c r="D3" s="393"/>
      <c r="E3" s="279"/>
      <c r="F3" s="345"/>
      <c r="G3" s="345"/>
      <c r="H3" s="345"/>
      <c r="I3" s="345"/>
      <c r="J3" s="340"/>
      <c r="K3" s="340"/>
      <c r="L3" s="340"/>
      <c r="M3" s="390"/>
      <c r="N3" s="391"/>
      <c r="O3" s="172"/>
      <c r="P3" s="47"/>
    </row>
    <row r="4" spans="1:16" s="46" customFormat="1" ht="30.6" customHeight="1" x14ac:dyDescent="0.25">
      <c r="A4" s="45"/>
      <c r="B4" s="183"/>
      <c r="C4" s="280" t="s">
        <v>42</v>
      </c>
      <c r="D4" s="280" t="s">
        <v>43</v>
      </c>
      <c r="E4" s="183"/>
      <c r="F4" s="345"/>
      <c r="G4" s="345"/>
      <c r="H4" s="345"/>
      <c r="I4" s="345"/>
      <c r="J4" s="394"/>
      <c r="K4" s="394"/>
      <c r="L4" s="394"/>
      <c r="M4" s="394"/>
      <c r="N4" s="394"/>
      <c r="O4" s="172"/>
      <c r="P4" s="47"/>
    </row>
    <row r="5" spans="1:16" ht="30.75" customHeight="1" x14ac:dyDescent="0.2">
      <c r="A5" s="44"/>
      <c r="B5" s="187" t="s">
        <v>44</v>
      </c>
      <c r="C5" s="306">
        <v>42547</v>
      </c>
      <c r="D5" s="306">
        <v>42547</v>
      </c>
      <c r="E5" s="330" t="s">
        <v>36</v>
      </c>
      <c r="F5" s="330"/>
      <c r="G5" s="388" t="s">
        <v>77</v>
      </c>
      <c r="H5" s="395"/>
      <c r="I5" s="189"/>
      <c r="J5" s="183"/>
      <c r="K5" s="190" t="s">
        <v>22</v>
      </c>
      <c r="L5" s="388" t="s">
        <v>80</v>
      </c>
      <c r="M5" s="395"/>
      <c r="N5" s="183"/>
      <c r="O5" s="171"/>
      <c r="P5" s="50"/>
    </row>
    <row r="6" spans="1:16" ht="23.1" customHeight="1" x14ac:dyDescent="0.2">
      <c r="A6" s="44"/>
      <c r="B6" s="190" t="s">
        <v>16</v>
      </c>
      <c r="C6" s="396" t="s">
        <v>75</v>
      </c>
      <c r="D6" s="397"/>
      <c r="E6" s="191"/>
      <c r="F6" s="192" t="s">
        <v>53</v>
      </c>
      <c r="G6" s="388" t="s">
        <v>78</v>
      </c>
      <c r="H6" s="395"/>
      <c r="I6" s="191"/>
      <c r="J6" s="183"/>
      <c r="K6" s="190" t="s">
        <v>33</v>
      </c>
      <c r="L6" s="386">
        <v>36.744549999999997</v>
      </c>
      <c r="M6" s="387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88">
        <v>206201008</v>
      </c>
      <c r="D7" s="395"/>
      <c r="E7" s="191"/>
      <c r="F7" s="190" t="s">
        <v>20</v>
      </c>
      <c r="G7" s="388" t="s">
        <v>79</v>
      </c>
      <c r="H7" s="395"/>
      <c r="I7" s="191"/>
      <c r="J7" s="193"/>
      <c r="K7" s="194" t="s">
        <v>37</v>
      </c>
      <c r="L7" s="386">
        <v>69.405582999999993</v>
      </c>
      <c r="M7" s="387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88" t="s">
        <v>76</v>
      </c>
      <c r="D8" s="395"/>
      <c r="E8" s="191"/>
      <c r="F8" s="190" t="s">
        <v>38</v>
      </c>
      <c r="G8" s="398">
        <v>-30</v>
      </c>
      <c r="H8" s="399"/>
      <c r="I8" s="191"/>
      <c r="J8" s="183"/>
      <c r="K8" s="194" t="s">
        <v>23</v>
      </c>
      <c r="L8" s="388">
        <v>1</v>
      </c>
      <c r="M8" s="395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400" t="s">
        <v>10</v>
      </c>
      <c r="C10" s="401"/>
      <c r="D10" s="401"/>
      <c r="E10" s="401"/>
      <c r="F10" s="401"/>
      <c r="G10" s="401"/>
      <c r="H10" s="401"/>
      <c r="I10" s="401"/>
      <c r="J10" s="401"/>
      <c r="K10" s="401"/>
      <c r="L10" s="401"/>
      <c r="M10" s="401"/>
      <c r="N10" s="401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7:M7"/>
    <mergeCell ref="C8:D8"/>
    <mergeCell ref="G8:H8"/>
    <mergeCell ref="L8:M8"/>
    <mergeCell ref="B10:N10"/>
    <mergeCell ref="C7:D7"/>
    <mergeCell ref="G7:H7"/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J16" sqref="J16:M16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64" t="s">
        <v>64</v>
      </c>
      <c r="D2" s="365"/>
      <c r="E2" s="365"/>
      <c r="F2" s="365"/>
      <c r="G2" s="365"/>
      <c r="H2" s="365"/>
      <c r="I2" s="365"/>
      <c r="J2" s="365"/>
      <c r="K2" s="365"/>
      <c r="L2" s="365"/>
      <c r="M2" s="109"/>
      <c r="N2" s="14"/>
    </row>
    <row r="3" spans="1:14" ht="18.75" customHeight="1" x14ac:dyDescent="0.2">
      <c r="B3" s="73"/>
      <c r="C3" s="347"/>
      <c r="D3" s="348"/>
      <c r="E3" s="348"/>
      <c r="F3" s="348"/>
      <c r="G3" s="348"/>
      <c r="H3" s="348"/>
      <c r="I3" s="348"/>
      <c r="J3" s="348"/>
      <c r="K3" s="348"/>
      <c r="L3" s="348"/>
      <c r="M3" s="109"/>
      <c r="N3" s="14"/>
    </row>
    <row r="4" spans="1:14" ht="25.15" customHeight="1" x14ac:dyDescent="0.2">
      <c r="B4" s="73"/>
      <c r="C4" s="357" t="s">
        <v>52</v>
      </c>
      <c r="D4" s="358" t="str">
        <f>'Groundwater Profile Log'!C2</f>
        <v>Trinity</v>
      </c>
      <c r="E4" s="131"/>
      <c r="F4" s="349"/>
      <c r="G4" s="349"/>
      <c r="H4" s="349"/>
      <c r="I4" s="350" t="s">
        <v>14</v>
      </c>
      <c r="J4" s="350"/>
      <c r="K4" s="366" t="str">
        <f>'Groundwater Profile Log'!M2</f>
        <v>DPT-23</v>
      </c>
      <c r="L4" s="366">
        <f>'Groundwater Profile Log'!K2</f>
        <v>0</v>
      </c>
      <c r="M4" s="369"/>
      <c r="N4" s="14" t="s">
        <v>13</v>
      </c>
    </row>
    <row r="5" spans="1:14" s="9" customFormat="1" ht="12.95" customHeight="1" x14ac:dyDescent="0.2">
      <c r="B5" s="101"/>
      <c r="C5" s="357"/>
      <c r="D5" s="358"/>
      <c r="E5" s="131"/>
      <c r="F5" s="349"/>
      <c r="G5" s="349"/>
      <c r="H5" s="349"/>
      <c r="I5" s="350"/>
      <c r="J5" s="350"/>
      <c r="K5" s="110"/>
      <c r="L5" s="110"/>
      <c r="M5" s="370"/>
      <c r="N5" s="13"/>
    </row>
    <row r="6" spans="1:14" s="9" customFormat="1" ht="12.95" customHeight="1" x14ac:dyDescent="0.2">
      <c r="B6" s="101"/>
      <c r="C6" s="111"/>
      <c r="D6" s="104"/>
      <c r="E6" s="104"/>
      <c r="F6" s="349"/>
      <c r="G6" s="349"/>
      <c r="H6" s="349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42547</v>
      </c>
      <c r="E7" s="113"/>
      <c r="F7" s="135" t="s">
        <v>21</v>
      </c>
      <c r="G7" s="134" t="str">
        <f>'Groundwater Profile Log'!G5</f>
        <v>481APS06</v>
      </c>
      <c r="I7" s="139"/>
      <c r="J7" s="139" t="s">
        <v>22</v>
      </c>
      <c r="K7" s="361" t="str">
        <f>'Groundwater Profile Log'!L5</f>
        <v>Gas</v>
      </c>
      <c r="L7" s="361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ZCRQT7052</v>
      </c>
      <c r="I8" s="139"/>
      <c r="J8" s="139" t="s">
        <v>33</v>
      </c>
      <c r="K8" s="371">
        <f>Front!L6</f>
        <v>36.744549999999997</v>
      </c>
      <c r="L8" s="371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71">
        <f>Front!L7</f>
        <v>69.405582999999993</v>
      </c>
      <c r="L9" s="371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C. Spiker</v>
      </c>
      <c r="E10" s="116"/>
      <c r="F10" s="135" t="s">
        <v>34</v>
      </c>
      <c r="G10" s="117">
        <f>'Groundwater Profile Log'!G8</f>
        <v>-30</v>
      </c>
      <c r="I10" s="139"/>
      <c r="J10" s="139" t="s">
        <v>23</v>
      </c>
      <c r="K10" s="361" t="s">
        <v>156</v>
      </c>
      <c r="L10" s="361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62"/>
      <c r="H12" s="363"/>
      <c r="I12" s="363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301" t="s">
        <v>74</v>
      </c>
      <c r="H13" s="136"/>
      <c r="I13" s="168"/>
      <c r="J13" s="372" t="s">
        <v>1</v>
      </c>
      <c r="K13" s="373"/>
      <c r="L13" s="373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60"/>
      <c r="D15" s="360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173">
        <v>-42.900002000000001</v>
      </c>
      <c r="D16" s="173" t="s">
        <v>102</v>
      </c>
      <c r="E16" s="137"/>
      <c r="F16" s="173" t="s">
        <v>101</v>
      </c>
      <c r="G16" s="304">
        <f>IF(ISNUMBER(C16),LOOKUP(F16,{"Could Not Produce Water","Equipment Issue","Yield Deemed Too Slow"},{4,5,6}),"")</f>
        <v>4</v>
      </c>
      <c r="H16" s="97"/>
      <c r="I16" s="138"/>
      <c r="J16" s="367"/>
      <c r="K16" s="368"/>
      <c r="L16" s="368"/>
      <c r="M16" s="368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173">
        <v>-45.700001</v>
      </c>
      <c r="D17" s="173" t="s">
        <v>103</v>
      </c>
      <c r="E17" s="137"/>
      <c r="F17" s="173" t="s">
        <v>101</v>
      </c>
      <c r="G17" s="304">
        <f>IF(ISNUMBER(C17),LOOKUP(F17,{"Could Not Produce Water","Equipment Issue","Yield Deemed Too Slow"},{4,5,6}),"")</f>
        <v>4</v>
      </c>
      <c r="H17" s="97"/>
      <c r="I17" s="138"/>
      <c r="J17" s="367"/>
      <c r="K17" s="368"/>
      <c r="L17" s="368"/>
      <c r="M17" s="368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4" t="str">
        <f>IF(ISNUMBER(C18),LOOKUP(F18,{"Could Not Produce Water","Equipment Issue","Yield Deemed Too Slow"},{4,5,6}),"")</f>
        <v/>
      </c>
      <c r="H18" s="97"/>
      <c r="I18" s="138"/>
      <c r="J18" s="367"/>
      <c r="K18" s="368"/>
      <c r="L18" s="368"/>
      <c r="M18" s="368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4" t="str">
        <f>IF(ISNUMBER(C19),LOOKUP(F19,{"Could Not Produce Water","Equipment Issue","Yield Deemed Too Slow"},{4,5,6}),"")</f>
        <v/>
      </c>
      <c r="H19" s="97"/>
      <c r="I19" s="138"/>
      <c r="J19" s="367"/>
      <c r="K19" s="368"/>
      <c r="L19" s="368"/>
      <c r="M19" s="368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4" t="str">
        <f>IF(ISNUMBER(C20),LOOKUP(F20,{"Could Not Produce Water","Equipment Issue","Yield Deemed Too Slow"},{4,5,6}),"")</f>
        <v/>
      </c>
      <c r="H20" s="97"/>
      <c r="I20" s="138"/>
      <c r="J20" s="367"/>
      <c r="K20" s="368"/>
      <c r="L20" s="368"/>
      <c r="M20" s="368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4" t="str">
        <f>IF(ISNUMBER(C21),LOOKUP(F21,{"Could Not Produce Water","Equipment Issue","Yield Deemed Too Slow"},{4,5,6}),"")</f>
        <v/>
      </c>
      <c r="H21" s="97"/>
      <c r="I21" s="138"/>
      <c r="J21" s="367"/>
      <c r="K21" s="368"/>
      <c r="L21" s="368"/>
      <c r="M21" s="368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4" t="str">
        <f>IF(ISNUMBER(C22),LOOKUP(F22,{"Could Not Produce Water","Equipment Issue","Yield Deemed Too Slow"},{4,5,6}),"")</f>
        <v/>
      </c>
      <c r="H22" s="97"/>
      <c r="I22" s="138"/>
      <c r="J22" s="367"/>
      <c r="K22" s="368"/>
      <c r="L22" s="368"/>
      <c r="M22" s="368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4" t="str">
        <f>IF(ISNUMBER(C23),LOOKUP(F23,{"Could Not Produce Water","Equipment Issue","Yield Deemed Too Slow"},{4,5,6}),"")</f>
        <v/>
      </c>
      <c r="H23" s="97"/>
      <c r="I23" s="138"/>
      <c r="J23" s="367"/>
      <c r="K23" s="368"/>
      <c r="L23" s="368"/>
      <c r="M23" s="368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4" t="str">
        <f>IF(ISNUMBER(C24),LOOKUP(F24,{"Could Not Produce Water","Equipment Issue","Yield Deemed Too Slow"},{4,5,6}),"")</f>
        <v/>
      </c>
      <c r="H24" s="97"/>
      <c r="I24" s="138"/>
      <c r="J24" s="367"/>
      <c r="K24" s="368"/>
      <c r="L24" s="368"/>
      <c r="M24" s="368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4" t="str">
        <f>IF(ISNUMBER(C25),LOOKUP(F25,{"Could Not Produce Water","Equipment Issue","Yield Deemed Too Slow"},{4,5,6}),"")</f>
        <v/>
      </c>
      <c r="H25" s="97"/>
      <c r="I25" s="138"/>
      <c r="J25" s="367"/>
      <c r="K25" s="368"/>
      <c r="L25" s="368"/>
      <c r="M25" s="368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4" t="str">
        <f>IF(ISNUMBER(C26),LOOKUP(F26,{"Could Not Produce Water","Equipment Issue","Yield Deemed Too Slow"},{4,5,6}),"")</f>
        <v/>
      </c>
      <c r="H26" s="97"/>
      <c r="I26" s="138"/>
      <c r="J26" s="367"/>
      <c r="K26" s="368"/>
      <c r="L26" s="368"/>
      <c r="M26" s="368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4" t="str">
        <f>IF(ISNUMBER(C27),LOOKUP(F27,{"Could Not Produce Water","Equipment Issue","Yield Deemed Too Slow"},{4,5,6}),"")</f>
        <v/>
      </c>
      <c r="H27" s="97"/>
      <c r="I27" s="138"/>
      <c r="J27" s="367"/>
      <c r="K27" s="368"/>
      <c r="L27" s="368"/>
      <c r="M27" s="368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4" t="str">
        <f>IF(ISNUMBER(C28),LOOKUP(F28,{"Could Not Produce Water","Equipment Issue","Yield Deemed Too Slow"},{4,5,6}),"")</f>
        <v/>
      </c>
      <c r="H28" s="97"/>
      <c r="I28" s="138"/>
      <c r="J28" s="367"/>
      <c r="K28" s="368"/>
      <c r="L28" s="368"/>
      <c r="M28" s="368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4" t="str">
        <f>IF(ISNUMBER(C29),LOOKUP(F29,{"Could Not Produce Water","Equipment Issue","Yield Deemed Too Slow"},{4,5,6}),"")</f>
        <v/>
      </c>
      <c r="H29" s="97"/>
      <c r="I29" s="138"/>
      <c r="J29" s="367"/>
      <c r="K29" s="368"/>
      <c r="L29" s="368"/>
      <c r="M29" s="368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4" t="str">
        <f>IF(ISNUMBER(C30),LOOKUP(F30,{"Could Not Produce Water","Equipment Issue","Yield Deemed Too Slow"},{4,5,6}),"")</f>
        <v/>
      </c>
      <c r="H30" s="97"/>
      <c r="I30" s="138"/>
      <c r="J30" s="367"/>
      <c r="K30" s="368"/>
      <c r="L30" s="368"/>
      <c r="M30" s="368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4" t="str">
        <f>IF(ISNUMBER(C31),LOOKUP(F31,{"Could Not Produce Water","Equipment Issue","Yield Deemed Too Slow"},{4,5,6}),"")</f>
        <v/>
      </c>
      <c r="H31" s="97"/>
      <c r="I31" s="138"/>
      <c r="J31" s="367"/>
      <c r="K31" s="368"/>
      <c r="L31" s="368"/>
      <c r="M31" s="368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4" t="str">
        <f>IF(ISNUMBER(C32),LOOKUP(F32,{"Could Not Produce Water","Equipment Issue","Yield Deemed Too Slow"},{4,5,6}),"")</f>
        <v/>
      </c>
      <c r="H32" s="97"/>
      <c r="I32" s="138"/>
      <c r="J32" s="367"/>
      <c r="K32" s="368"/>
      <c r="L32" s="368"/>
      <c r="M32" s="368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4" t="str">
        <f>IF(ISNUMBER(C33),LOOKUP(F33,{"Could Not Produce Water","Equipment Issue","Yield Deemed Too Slow"},{4,5,6}),"")</f>
        <v/>
      </c>
      <c r="H33" s="97"/>
      <c r="I33" s="138"/>
      <c r="J33" s="367"/>
      <c r="K33" s="368"/>
      <c r="L33" s="368"/>
      <c r="M33" s="368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4" t="str">
        <f>IF(ISNUMBER(C34),LOOKUP(F34,{"Could Not Produce Water","Equipment Issue","Yield Deemed Too Slow"},{4,5,6}),"")</f>
        <v/>
      </c>
      <c r="H34" s="97"/>
      <c r="I34" s="138"/>
      <c r="J34" s="367"/>
      <c r="K34" s="368"/>
      <c r="L34" s="368"/>
      <c r="M34" s="368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4" t="str">
        <f>IF(ISNUMBER(C35),LOOKUP(F35,{"Could Not Produce Water","Equipment Issue","Yield Deemed Too Slow"},{4,5,6}),"")</f>
        <v/>
      </c>
      <c r="H35" s="97"/>
      <c r="I35" s="138"/>
      <c r="J35" s="367"/>
      <c r="K35" s="368"/>
      <c r="L35" s="368"/>
      <c r="M35" s="368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4" t="str">
        <f>IF(ISNUMBER(C36),LOOKUP(F36,{"Could Not Produce Water","Equipment Issue","Yield Deemed Too Slow"},{4,5,6}),"")</f>
        <v/>
      </c>
      <c r="H36" s="97"/>
      <c r="I36" s="138"/>
      <c r="J36" s="367"/>
      <c r="K36" s="368"/>
      <c r="L36" s="368"/>
      <c r="M36" s="368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4" t="str">
        <f>IF(ISNUMBER(C37),LOOKUP(F37,{"Could Not Produce Water","Equipment Issue","Yield Deemed Too Slow"},{4,5,6}),"")</f>
        <v/>
      </c>
      <c r="H37" s="97"/>
      <c r="I37" s="138"/>
      <c r="J37" s="367"/>
      <c r="K37" s="368"/>
      <c r="L37" s="368"/>
      <c r="M37" s="368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4" t="str">
        <f>IF(ISNUMBER(C38),LOOKUP(F38,{"Could Not Produce Water","Equipment Issue","Yield Deemed Too Slow"},{4,5,6}),"")</f>
        <v/>
      </c>
      <c r="H38" s="97"/>
      <c r="I38" s="138"/>
      <c r="J38" s="367"/>
      <c r="K38" s="368"/>
      <c r="L38" s="368"/>
      <c r="M38" s="368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4" t="str">
        <f>IF(ISNUMBER(C39),LOOKUP(F39,{"Could Not Produce Water","Equipment Issue","Yield Deemed Too Slow"},{4,5,6}),"")</f>
        <v/>
      </c>
      <c r="H39" s="97"/>
      <c r="I39" s="138"/>
      <c r="J39" s="367"/>
      <c r="K39" s="368"/>
      <c r="L39" s="368"/>
      <c r="M39" s="368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4" t="str">
        <f>IF(ISNUMBER(C40),LOOKUP(F40,{"Could Not Produce Water","Equipment Issue","Yield Deemed Too Slow"},{4,5,6}),"")</f>
        <v/>
      </c>
      <c r="H40" s="97"/>
      <c r="I40" s="138"/>
      <c r="J40" s="367"/>
      <c r="K40" s="368"/>
      <c r="L40" s="368"/>
      <c r="M40" s="368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4" t="str">
        <f>IF(ISNUMBER(C41),LOOKUP(F41,{"Could Not Produce Water","Equipment Issue","Yield Deemed Too Slow"},{4,5,6}),"")</f>
        <v/>
      </c>
      <c r="H41" s="97"/>
      <c r="I41" s="138"/>
      <c r="J41" s="367"/>
      <c r="K41" s="368"/>
      <c r="L41" s="368"/>
      <c r="M41" s="368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4" t="str">
        <f>IF(ISNUMBER(C42),LOOKUP(F42,{"Could Not Produce Water","Equipment Issue","Yield Deemed Too Slow"},{4,5,6}),"")</f>
        <v/>
      </c>
      <c r="H42" s="97"/>
      <c r="I42" s="138"/>
      <c r="J42" s="367"/>
      <c r="K42" s="368"/>
      <c r="L42" s="368"/>
      <c r="M42" s="368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4" t="str">
        <f>IF(ISNUMBER(C43),LOOKUP(F43,{"Could Not Produce Water","Equipment Issue","Yield Deemed Too Slow"},{4,5,6}),"")</f>
        <v/>
      </c>
      <c r="H43" s="97"/>
      <c r="I43" s="138"/>
      <c r="J43" s="367"/>
      <c r="K43" s="368"/>
      <c r="L43" s="368"/>
      <c r="M43" s="368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4" t="str">
        <f>IF(ISNUMBER(C44),LOOKUP(F44,{"Could Not Produce Water","Equipment Issue","Yield Deemed Too Slow"},{4,5,6}),"")</f>
        <v/>
      </c>
      <c r="H44" s="97"/>
      <c r="I44" s="138"/>
      <c r="J44" s="367"/>
      <c r="K44" s="368"/>
      <c r="L44" s="368"/>
      <c r="M44" s="368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4" t="str">
        <f>IF(ISNUMBER(C45),LOOKUP(F45,{"Could Not Produce Water","Equipment Issue","Yield Deemed Too Slow"},{4,5,6}),"")</f>
        <v/>
      </c>
      <c r="H45" s="97"/>
      <c r="I45" s="138"/>
      <c r="J45" s="367"/>
      <c r="K45" s="368"/>
      <c r="L45" s="368"/>
      <c r="M45" s="368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4" t="str">
        <f>IF(ISNUMBER(C46),LOOKUP(F46,{"Could Not Produce Water","Equipment Issue","Yield Deemed Too Slow"},{4,5,6}),"")</f>
        <v/>
      </c>
      <c r="H46" s="97"/>
      <c r="I46" s="138"/>
      <c r="J46" s="367"/>
      <c r="K46" s="368"/>
      <c r="L46" s="368"/>
      <c r="M46" s="368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AFP6\APS\MSTJV\[DPT23_Groundwater Profiling Log_MSTJV.xlsx]Sample Attempt</v>
      </c>
    </row>
    <row r="49" spans="2:13" x14ac:dyDescent="0.2">
      <c r="M49" s="140"/>
    </row>
    <row r="59" spans="2:13" x14ac:dyDescent="0.2">
      <c r="B59" s="353"/>
      <c r="C59" s="354"/>
    </row>
    <row r="60" spans="2:13" x14ac:dyDescent="0.2">
      <c r="B60" s="355"/>
      <c r="C60" s="356"/>
    </row>
  </sheetData>
  <sheetProtection selectLockedCells="1"/>
  <mergeCells count="47">
    <mergeCell ref="B59:C59"/>
    <mergeCell ref="B60:C60"/>
    <mergeCell ref="J43:M43"/>
    <mergeCell ref="J44:M44"/>
    <mergeCell ref="J45:M45"/>
    <mergeCell ref="J46:M46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24:M24"/>
    <mergeCell ref="J25:M25"/>
    <mergeCell ref="J26:M26"/>
    <mergeCell ref="J27:M27"/>
    <mergeCell ref="J28:M28"/>
    <mergeCell ref="M4:M5"/>
    <mergeCell ref="K7:L7"/>
    <mergeCell ref="K8:L8"/>
    <mergeCell ref="K9:L9"/>
    <mergeCell ref="J19:M19"/>
    <mergeCell ref="J17:M17"/>
    <mergeCell ref="J18:M18"/>
    <mergeCell ref="J13:L13"/>
    <mergeCell ref="J20:M20"/>
    <mergeCell ref="J21:M21"/>
    <mergeCell ref="J22:M22"/>
    <mergeCell ref="J23:M23"/>
    <mergeCell ref="J16:M16"/>
    <mergeCell ref="C15:D15"/>
    <mergeCell ref="K10:L10"/>
    <mergeCell ref="G12:I12"/>
    <mergeCell ref="C2:L3"/>
    <mergeCell ref="C4:C5"/>
    <mergeCell ref="D4:D5"/>
    <mergeCell ref="F4:H6"/>
    <mergeCell ref="I4:J5"/>
    <mergeCell ref="K4:L4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69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cols>
    <col min="1" max="1" width="10.5703125" bestFit="1" customWidth="1"/>
    <col min="3" max="3" width="12.5703125" customWidth="1"/>
  </cols>
  <sheetData>
    <row r="1" spans="1:8" x14ac:dyDescent="0.2">
      <c r="A1" t="s">
        <v>149</v>
      </c>
      <c r="B1" t="s">
        <v>150</v>
      </c>
      <c r="C1" t="s">
        <v>151</v>
      </c>
      <c r="D1" t="s">
        <v>152</v>
      </c>
      <c r="E1" t="s">
        <v>45</v>
      </c>
      <c r="F1" t="s">
        <v>153</v>
      </c>
      <c r="G1" t="s">
        <v>154</v>
      </c>
      <c r="H1" t="s">
        <v>62</v>
      </c>
    </row>
    <row r="2" spans="1:8" x14ac:dyDescent="0.2">
      <c r="A2">
        <v>185528.484</v>
      </c>
      <c r="B2">
        <v>-35.174999999999997</v>
      </c>
      <c r="C2">
        <v>-35.173999999999999</v>
      </c>
      <c r="D2">
        <v>0</v>
      </c>
      <c r="E2">
        <v>169.416</v>
      </c>
      <c r="F2">
        <v>80</v>
      </c>
      <c r="G2">
        <v>53.792000000000002</v>
      </c>
      <c r="H2">
        <v>4.4561000000000002</v>
      </c>
    </row>
    <row r="3" spans="1:8" x14ac:dyDescent="0.2">
      <c r="A3">
        <v>185529.125</v>
      </c>
      <c r="B3">
        <v>-35.268999999999998</v>
      </c>
      <c r="C3">
        <v>-35.268000000000001</v>
      </c>
      <c r="D3">
        <v>14.7</v>
      </c>
      <c r="E3">
        <v>168.8</v>
      </c>
      <c r="F3">
        <v>80</v>
      </c>
      <c r="G3">
        <v>53.76</v>
      </c>
      <c r="H3">
        <v>4.4242000000000008</v>
      </c>
    </row>
    <row r="4" spans="1:8" x14ac:dyDescent="0.2">
      <c r="A4">
        <v>185529.43700000001</v>
      </c>
      <c r="B4">
        <v>-35.326999999999998</v>
      </c>
      <c r="C4">
        <v>-35.325000000000003</v>
      </c>
      <c r="D4">
        <v>17.922999999999998</v>
      </c>
      <c r="E4">
        <v>167.16399999999999</v>
      </c>
      <c r="F4">
        <v>80</v>
      </c>
      <c r="G4">
        <v>53.944000000000003</v>
      </c>
      <c r="H4">
        <v>4.3417000000000003</v>
      </c>
    </row>
    <row r="5" spans="1:8" x14ac:dyDescent="0.2">
      <c r="A5">
        <v>185529.75</v>
      </c>
      <c r="B5">
        <v>-35.389000000000003</v>
      </c>
      <c r="C5">
        <v>-35.387</v>
      </c>
      <c r="D5">
        <v>19.692</v>
      </c>
      <c r="E5">
        <v>167.85</v>
      </c>
      <c r="F5">
        <v>80</v>
      </c>
      <c r="G5">
        <v>53.892000000000003</v>
      </c>
      <c r="H5">
        <v>4.3758000000000008</v>
      </c>
    </row>
    <row r="6" spans="1:8" x14ac:dyDescent="0.2">
      <c r="A6">
        <v>185530.07800000001</v>
      </c>
      <c r="B6">
        <v>-35.453000000000003</v>
      </c>
      <c r="C6">
        <v>-35.450000000000003</v>
      </c>
      <c r="D6">
        <v>20.062999999999999</v>
      </c>
      <c r="E6">
        <v>166.577</v>
      </c>
      <c r="F6">
        <v>80</v>
      </c>
      <c r="G6">
        <v>54.152000000000001</v>
      </c>
      <c r="H6">
        <v>4.3120000000000003</v>
      </c>
    </row>
    <row r="7" spans="1:8" x14ac:dyDescent="0.2">
      <c r="A7">
        <v>185530.391</v>
      </c>
      <c r="B7">
        <v>-35.515999999999998</v>
      </c>
      <c r="C7">
        <v>-35.512</v>
      </c>
      <c r="D7">
        <v>19.550999999999998</v>
      </c>
      <c r="E7">
        <v>165.16399999999999</v>
      </c>
      <c r="F7">
        <v>80</v>
      </c>
      <c r="G7">
        <v>54.457999999999998</v>
      </c>
      <c r="H7">
        <v>4.2416</v>
      </c>
    </row>
    <row r="8" spans="1:8" x14ac:dyDescent="0.2">
      <c r="A8">
        <v>185530.70300000001</v>
      </c>
      <c r="B8">
        <v>-35.578000000000003</v>
      </c>
      <c r="C8">
        <v>-35.573999999999998</v>
      </c>
      <c r="D8">
        <v>19.687000000000001</v>
      </c>
      <c r="E8">
        <v>160.71600000000001</v>
      </c>
      <c r="F8">
        <v>80</v>
      </c>
      <c r="G8">
        <v>56.198</v>
      </c>
      <c r="H8">
        <v>4.0293000000000001</v>
      </c>
    </row>
    <row r="9" spans="1:8" x14ac:dyDescent="0.2">
      <c r="A9">
        <v>185531.016</v>
      </c>
      <c r="B9">
        <v>-35.637999999999998</v>
      </c>
      <c r="C9">
        <v>-35.634</v>
      </c>
      <c r="D9">
        <v>19.093</v>
      </c>
      <c r="E9">
        <v>145.54499999999999</v>
      </c>
      <c r="F9">
        <v>80</v>
      </c>
      <c r="G9">
        <v>59.643999999999998</v>
      </c>
      <c r="H9">
        <v>3.3836000000000004</v>
      </c>
    </row>
    <row r="10" spans="1:8" x14ac:dyDescent="0.2">
      <c r="A10">
        <v>185531.32800000001</v>
      </c>
      <c r="B10">
        <v>-35.697000000000003</v>
      </c>
      <c r="C10">
        <v>-35.692999999999998</v>
      </c>
      <c r="D10">
        <v>18.832000000000001</v>
      </c>
      <c r="E10">
        <v>126.423</v>
      </c>
      <c r="F10">
        <v>80</v>
      </c>
      <c r="G10">
        <v>61.213999999999999</v>
      </c>
      <c r="H10">
        <v>2.7071000000000001</v>
      </c>
    </row>
    <row r="11" spans="1:8" x14ac:dyDescent="0.2">
      <c r="A11">
        <v>185531.641</v>
      </c>
      <c r="B11">
        <v>-35.756</v>
      </c>
      <c r="C11">
        <v>-35.750999999999998</v>
      </c>
      <c r="D11">
        <v>18.585000000000001</v>
      </c>
      <c r="E11">
        <v>108.16500000000001</v>
      </c>
      <c r="F11">
        <v>80</v>
      </c>
      <c r="G11">
        <v>62.216999999999999</v>
      </c>
      <c r="H11">
        <v>2.1637000000000004</v>
      </c>
    </row>
    <row r="12" spans="1:8" x14ac:dyDescent="0.2">
      <c r="A12">
        <v>185531.95300000001</v>
      </c>
      <c r="B12">
        <v>-35.816000000000003</v>
      </c>
      <c r="C12">
        <v>-35.81</v>
      </c>
      <c r="D12">
        <v>19.294</v>
      </c>
      <c r="E12">
        <v>85.885000000000005</v>
      </c>
      <c r="F12">
        <v>80</v>
      </c>
      <c r="G12">
        <v>64.358999999999995</v>
      </c>
      <c r="H12">
        <v>1.6005000000000003</v>
      </c>
    </row>
    <row r="13" spans="1:8" x14ac:dyDescent="0.2">
      <c r="A13">
        <v>185532.266</v>
      </c>
      <c r="B13">
        <v>-35.875999999999998</v>
      </c>
      <c r="C13">
        <v>-35.869999999999997</v>
      </c>
      <c r="D13">
        <v>19.021000000000001</v>
      </c>
      <c r="E13">
        <v>62.222000000000001</v>
      </c>
      <c r="F13">
        <v>80</v>
      </c>
      <c r="G13">
        <v>64.543000000000006</v>
      </c>
      <c r="H13">
        <v>1.0879000000000001</v>
      </c>
    </row>
    <row r="14" spans="1:8" x14ac:dyDescent="0.2">
      <c r="A14">
        <v>185532.57800000001</v>
      </c>
      <c r="B14">
        <v>-35.938000000000002</v>
      </c>
      <c r="C14">
        <v>-35.930999999999997</v>
      </c>
      <c r="D14">
        <v>19.245000000000001</v>
      </c>
      <c r="E14">
        <v>41.396000000000001</v>
      </c>
      <c r="F14">
        <v>80</v>
      </c>
      <c r="G14">
        <v>69.427999999999997</v>
      </c>
      <c r="H14">
        <v>0.69080000000000008</v>
      </c>
    </row>
    <row r="15" spans="1:8" x14ac:dyDescent="0.2">
      <c r="A15">
        <v>185532.90599999999</v>
      </c>
      <c r="B15">
        <v>-36</v>
      </c>
      <c r="C15">
        <v>-35.991999999999997</v>
      </c>
      <c r="D15">
        <v>19.318000000000001</v>
      </c>
      <c r="E15">
        <v>27.055</v>
      </c>
      <c r="F15">
        <v>80</v>
      </c>
      <c r="G15">
        <v>69.869</v>
      </c>
      <c r="H15">
        <v>0.43890000000000007</v>
      </c>
    </row>
    <row r="16" spans="1:8" x14ac:dyDescent="0.2">
      <c r="A16">
        <v>185533.21900000001</v>
      </c>
      <c r="B16">
        <v>-36.061999999999998</v>
      </c>
      <c r="C16">
        <v>-36.054000000000002</v>
      </c>
      <c r="D16">
        <v>19.187999999999999</v>
      </c>
      <c r="E16">
        <v>17.268999999999998</v>
      </c>
      <c r="F16">
        <v>80</v>
      </c>
      <c r="G16">
        <v>69.256</v>
      </c>
      <c r="H16">
        <v>0.27500000000000002</v>
      </c>
    </row>
    <row r="17" spans="1:8" x14ac:dyDescent="0.2">
      <c r="A17">
        <v>185533.54699999999</v>
      </c>
      <c r="B17">
        <v>-36.122999999999998</v>
      </c>
      <c r="C17">
        <v>-36.115000000000002</v>
      </c>
      <c r="D17">
        <v>19.053999999999998</v>
      </c>
      <c r="E17">
        <v>12.326000000000001</v>
      </c>
      <c r="F17">
        <v>80</v>
      </c>
      <c r="G17">
        <v>63.607999999999997</v>
      </c>
      <c r="H17">
        <v>0.19470000000000001</v>
      </c>
    </row>
    <row r="18" spans="1:8" x14ac:dyDescent="0.2">
      <c r="A18">
        <v>185533.859</v>
      </c>
      <c r="B18">
        <v>-36.183</v>
      </c>
      <c r="C18">
        <v>-36.174999999999997</v>
      </c>
      <c r="D18">
        <v>18.844000000000001</v>
      </c>
      <c r="E18">
        <v>10.507999999999999</v>
      </c>
      <c r="F18">
        <v>80</v>
      </c>
      <c r="G18">
        <v>68.801000000000002</v>
      </c>
      <c r="H18">
        <v>0.1661</v>
      </c>
    </row>
    <row r="19" spans="1:8" x14ac:dyDescent="0.2">
      <c r="A19">
        <v>185534.18700000001</v>
      </c>
      <c r="B19">
        <v>-36.241</v>
      </c>
      <c r="C19">
        <v>-36.231999999999999</v>
      </c>
      <c r="D19">
        <v>17.594999999999999</v>
      </c>
      <c r="E19">
        <v>14.337999999999999</v>
      </c>
      <c r="F19">
        <v>80</v>
      </c>
      <c r="G19">
        <v>72.736999999999995</v>
      </c>
      <c r="H19">
        <v>0.22770000000000001</v>
      </c>
    </row>
    <row r="20" spans="1:8" x14ac:dyDescent="0.2">
      <c r="A20">
        <v>185534.5</v>
      </c>
      <c r="B20">
        <v>-36.296999999999997</v>
      </c>
      <c r="C20">
        <v>-36.286999999999999</v>
      </c>
      <c r="D20">
        <v>17.489999999999998</v>
      </c>
      <c r="E20">
        <v>13.561999999999999</v>
      </c>
      <c r="F20">
        <v>80</v>
      </c>
      <c r="G20">
        <v>63.276000000000003</v>
      </c>
      <c r="H20">
        <v>0.21450000000000002</v>
      </c>
    </row>
    <row r="21" spans="1:8" x14ac:dyDescent="0.2">
      <c r="A21">
        <v>185534.81200000001</v>
      </c>
      <c r="B21">
        <v>-36.350999999999999</v>
      </c>
      <c r="C21">
        <v>-36.341000000000001</v>
      </c>
      <c r="D21">
        <v>17.004999999999999</v>
      </c>
      <c r="E21">
        <v>10.34</v>
      </c>
      <c r="F21">
        <v>80</v>
      </c>
      <c r="G21">
        <v>63.988</v>
      </c>
      <c r="H21">
        <v>0.1628</v>
      </c>
    </row>
    <row r="22" spans="1:8" x14ac:dyDescent="0.2">
      <c r="A22">
        <v>185535.141</v>
      </c>
      <c r="B22">
        <v>-36.405000000000001</v>
      </c>
      <c r="C22">
        <v>-36.393999999999998</v>
      </c>
      <c r="D22">
        <v>16.77</v>
      </c>
      <c r="E22">
        <v>7.4980000000000002</v>
      </c>
      <c r="F22">
        <v>80</v>
      </c>
      <c r="G22">
        <v>63.593000000000004</v>
      </c>
      <c r="H22">
        <v>0.11770000000000001</v>
      </c>
    </row>
    <row r="23" spans="1:8" x14ac:dyDescent="0.2">
      <c r="A23">
        <v>185535.43700000001</v>
      </c>
      <c r="B23">
        <v>-36.457000000000001</v>
      </c>
      <c r="C23">
        <v>-36.445999999999998</v>
      </c>
      <c r="D23">
        <v>16.559000000000001</v>
      </c>
      <c r="E23">
        <v>6.4119999999999999</v>
      </c>
      <c r="F23">
        <v>80</v>
      </c>
      <c r="G23">
        <v>68.266000000000005</v>
      </c>
      <c r="H23">
        <v>0.10010000000000001</v>
      </c>
    </row>
    <row r="24" spans="1:8" x14ac:dyDescent="0.2">
      <c r="A24">
        <v>185535.75</v>
      </c>
      <c r="B24">
        <v>-36.506999999999998</v>
      </c>
      <c r="C24">
        <v>-36.496000000000002</v>
      </c>
      <c r="D24">
        <v>16.05</v>
      </c>
      <c r="E24">
        <v>11.141999999999999</v>
      </c>
      <c r="F24">
        <v>80</v>
      </c>
      <c r="G24">
        <v>64.697999999999993</v>
      </c>
      <c r="H24">
        <v>0.17600000000000002</v>
      </c>
    </row>
    <row r="25" spans="1:8" x14ac:dyDescent="0.2">
      <c r="A25">
        <v>185536.375</v>
      </c>
      <c r="B25">
        <v>-36.600999999999999</v>
      </c>
      <c r="C25">
        <v>-36.588999999999999</v>
      </c>
      <c r="D25">
        <v>15.042999999999999</v>
      </c>
      <c r="E25">
        <v>42.39</v>
      </c>
      <c r="F25">
        <v>80</v>
      </c>
      <c r="G25">
        <v>62.331000000000003</v>
      </c>
      <c r="H25">
        <v>0.70840000000000003</v>
      </c>
    </row>
    <row r="26" spans="1:8" x14ac:dyDescent="0.2">
      <c r="A26">
        <v>185537</v>
      </c>
      <c r="B26">
        <v>-36.697000000000003</v>
      </c>
      <c r="C26">
        <v>-36.683999999999997</v>
      </c>
      <c r="D26">
        <v>15.115</v>
      </c>
      <c r="E26">
        <v>73.611000000000004</v>
      </c>
      <c r="F26">
        <v>80</v>
      </c>
      <c r="G26">
        <v>63.01</v>
      </c>
      <c r="H26">
        <v>1.3255000000000001</v>
      </c>
    </row>
    <row r="27" spans="1:8" x14ac:dyDescent="0.2">
      <c r="A27">
        <v>185537.32800000001</v>
      </c>
      <c r="B27">
        <v>-36.75</v>
      </c>
      <c r="C27">
        <v>-36.737000000000002</v>
      </c>
      <c r="D27">
        <v>16.526</v>
      </c>
      <c r="E27">
        <v>82.759</v>
      </c>
      <c r="F27">
        <v>80</v>
      </c>
      <c r="G27">
        <v>65.084999999999994</v>
      </c>
      <c r="H27">
        <v>1.5279</v>
      </c>
    </row>
    <row r="28" spans="1:8" x14ac:dyDescent="0.2">
      <c r="A28">
        <v>185537.641</v>
      </c>
      <c r="B28">
        <v>-36.807000000000002</v>
      </c>
      <c r="C28">
        <v>-36.793999999999997</v>
      </c>
      <c r="D28">
        <v>18.024999999999999</v>
      </c>
      <c r="E28">
        <v>87.3</v>
      </c>
      <c r="F28">
        <v>80</v>
      </c>
      <c r="G28">
        <v>59.417000000000002</v>
      </c>
      <c r="H28">
        <v>1.6335000000000002</v>
      </c>
    </row>
    <row r="29" spans="1:8" x14ac:dyDescent="0.2">
      <c r="A29">
        <v>185537.95300000001</v>
      </c>
      <c r="B29">
        <v>-36.866999999999997</v>
      </c>
      <c r="C29">
        <v>-36.853000000000002</v>
      </c>
      <c r="D29">
        <v>18.823</v>
      </c>
      <c r="E29">
        <v>86.795000000000002</v>
      </c>
      <c r="F29">
        <v>80</v>
      </c>
      <c r="G29">
        <v>63.261000000000003</v>
      </c>
      <c r="H29">
        <v>1.6214000000000002</v>
      </c>
    </row>
    <row r="30" spans="1:8" x14ac:dyDescent="0.2">
      <c r="A30">
        <v>185538.266</v>
      </c>
      <c r="B30">
        <v>-36.927999999999997</v>
      </c>
      <c r="C30">
        <v>-36.912999999999997</v>
      </c>
      <c r="D30">
        <v>19.209</v>
      </c>
      <c r="E30">
        <v>83.763999999999996</v>
      </c>
      <c r="F30">
        <v>80</v>
      </c>
      <c r="G30">
        <v>61.021000000000001</v>
      </c>
      <c r="H30">
        <v>1.5509999999999999</v>
      </c>
    </row>
    <row r="31" spans="1:8" x14ac:dyDescent="0.2">
      <c r="A31">
        <v>185538.57800000001</v>
      </c>
      <c r="B31">
        <v>-36.988</v>
      </c>
      <c r="C31">
        <v>-36.972999999999999</v>
      </c>
      <c r="D31">
        <v>18.759</v>
      </c>
      <c r="E31">
        <v>82.932000000000002</v>
      </c>
      <c r="F31">
        <v>80</v>
      </c>
      <c r="G31">
        <v>71.003</v>
      </c>
      <c r="H31">
        <v>1.5323000000000002</v>
      </c>
    </row>
    <row r="32" spans="1:8" x14ac:dyDescent="0.2">
      <c r="A32">
        <v>185538.90599999999</v>
      </c>
      <c r="B32">
        <v>-37.048000000000002</v>
      </c>
      <c r="C32">
        <v>-37.031999999999996</v>
      </c>
      <c r="D32">
        <v>18.431999999999999</v>
      </c>
      <c r="E32">
        <v>83.281000000000006</v>
      </c>
      <c r="F32">
        <v>80</v>
      </c>
      <c r="G32">
        <v>65.700999999999993</v>
      </c>
      <c r="H32">
        <v>1.54</v>
      </c>
    </row>
    <row r="33" spans="1:8" x14ac:dyDescent="0.2">
      <c r="A33">
        <v>185539.21900000001</v>
      </c>
      <c r="B33">
        <v>-37.106999999999999</v>
      </c>
      <c r="C33">
        <v>-37.091000000000001</v>
      </c>
      <c r="D33">
        <v>18.972000000000001</v>
      </c>
      <c r="E33">
        <v>83.328000000000003</v>
      </c>
      <c r="F33">
        <v>80</v>
      </c>
      <c r="G33">
        <v>66.710999999999999</v>
      </c>
      <c r="H33">
        <v>1.5411000000000001</v>
      </c>
    </row>
    <row r="34" spans="1:8" x14ac:dyDescent="0.2">
      <c r="A34">
        <v>185539.53099999999</v>
      </c>
      <c r="B34">
        <v>-37.167000000000002</v>
      </c>
      <c r="C34">
        <v>-37.15</v>
      </c>
      <c r="D34">
        <v>18.722000000000001</v>
      </c>
      <c r="E34">
        <v>83.146000000000001</v>
      </c>
      <c r="F34">
        <v>80</v>
      </c>
      <c r="G34">
        <v>54.393999999999998</v>
      </c>
      <c r="H34">
        <v>1.5367000000000002</v>
      </c>
    </row>
    <row r="35" spans="1:8" x14ac:dyDescent="0.2">
      <c r="A35">
        <v>185539.84400000001</v>
      </c>
      <c r="B35">
        <v>-37.226999999999997</v>
      </c>
      <c r="C35">
        <v>-37.209000000000003</v>
      </c>
      <c r="D35">
        <v>18.738</v>
      </c>
      <c r="E35">
        <v>80.811000000000007</v>
      </c>
      <c r="F35">
        <v>80</v>
      </c>
      <c r="G35">
        <v>60.271999999999998</v>
      </c>
      <c r="H35">
        <v>1.4839</v>
      </c>
    </row>
    <row r="36" spans="1:8" x14ac:dyDescent="0.2">
      <c r="A36">
        <v>185540.15599999999</v>
      </c>
      <c r="B36">
        <v>-37.286999999999999</v>
      </c>
      <c r="C36">
        <v>-37.268999999999998</v>
      </c>
      <c r="D36">
        <v>18.93</v>
      </c>
      <c r="E36">
        <v>73.623000000000005</v>
      </c>
      <c r="F36">
        <v>80</v>
      </c>
      <c r="G36">
        <v>76.619</v>
      </c>
      <c r="H36">
        <v>1.3255000000000001</v>
      </c>
    </row>
    <row r="37" spans="1:8" x14ac:dyDescent="0.2">
      <c r="A37">
        <v>185540.484</v>
      </c>
      <c r="B37">
        <v>-37.345999999999997</v>
      </c>
      <c r="C37">
        <v>-37.328000000000003</v>
      </c>
      <c r="D37">
        <v>18.436</v>
      </c>
      <c r="E37">
        <v>57.121000000000002</v>
      </c>
      <c r="F37">
        <v>80</v>
      </c>
      <c r="G37">
        <v>68.697999999999993</v>
      </c>
      <c r="H37">
        <v>0.98670000000000013</v>
      </c>
    </row>
    <row r="38" spans="1:8" x14ac:dyDescent="0.2">
      <c r="A38">
        <v>185540.79699999999</v>
      </c>
      <c r="B38">
        <v>-37.404000000000003</v>
      </c>
      <c r="C38">
        <v>-37.386000000000003</v>
      </c>
      <c r="D38">
        <v>18.547999999999998</v>
      </c>
      <c r="E38">
        <v>39.256999999999998</v>
      </c>
      <c r="F38">
        <v>80</v>
      </c>
      <c r="G38">
        <v>67.322999999999993</v>
      </c>
      <c r="H38">
        <v>0.65229999999999999</v>
      </c>
    </row>
    <row r="39" spans="1:8" x14ac:dyDescent="0.2">
      <c r="A39">
        <v>185541.109</v>
      </c>
      <c r="B39">
        <v>-37.462000000000003</v>
      </c>
      <c r="C39">
        <v>-37.442999999999998</v>
      </c>
      <c r="D39">
        <v>18.526</v>
      </c>
      <c r="E39">
        <v>26.323</v>
      </c>
      <c r="F39">
        <v>80</v>
      </c>
      <c r="G39">
        <v>65.495000000000005</v>
      </c>
      <c r="H39">
        <v>0.42680000000000007</v>
      </c>
    </row>
    <row r="40" spans="1:8" x14ac:dyDescent="0.2">
      <c r="A40">
        <v>185541.42199999999</v>
      </c>
      <c r="B40">
        <v>-37.521999999999998</v>
      </c>
      <c r="C40">
        <v>-37.502000000000002</v>
      </c>
      <c r="D40">
        <v>18.943000000000001</v>
      </c>
      <c r="E40">
        <v>16.173999999999999</v>
      </c>
      <c r="F40">
        <v>80</v>
      </c>
      <c r="G40">
        <v>67.331999999999994</v>
      </c>
      <c r="H40">
        <v>0.25740000000000002</v>
      </c>
    </row>
    <row r="41" spans="1:8" x14ac:dyDescent="0.2">
      <c r="A41">
        <v>185541.734</v>
      </c>
      <c r="B41">
        <v>-37.582000000000001</v>
      </c>
      <c r="C41">
        <v>-37.561999999999998</v>
      </c>
      <c r="D41">
        <v>19.195</v>
      </c>
      <c r="E41">
        <v>11.760999999999999</v>
      </c>
      <c r="F41">
        <v>80</v>
      </c>
      <c r="G41">
        <v>71.138999999999996</v>
      </c>
      <c r="H41">
        <v>0.18590000000000004</v>
      </c>
    </row>
    <row r="42" spans="1:8" x14ac:dyDescent="0.2">
      <c r="A42">
        <v>185542.04699999999</v>
      </c>
      <c r="B42">
        <v>-37.642000000000003</v>
      </c>
      <c r="C42">
        <v>-37.622</v>
      </c>
      <c r="D42">
        <v>18.902000000000001</v>
      </c>
      <c r="E42">
        <v>9.4209999999999994</v>
      </c>
      <c r="F42">
        <v>80</v>
      </c>
      <c r="G42">
        <v>64.63</v>
      </c>
      <c r="H42">
        <v>0.14850000000000002</v>
      </c>
    </row>
    <row r="43" spans="1:8" x14ac:dyDescent="0.2">
      <c r="A43">
        <v>185542.359</v>
      </c>
      <c r="B43">
        <v>-37.701000000000001</v>
      </c>
      <c r="C43">
        <v>-37.68</v>
      </c>
      <c r="D43">
        <v>18.332999999999998</v>
      </c>
      <c r="E43">
        <v>8.4580000000000002</v>
      </c>
      <c r="F43">
        <v>80</v>
      </c>
      <c r="G43">
        <v>65.736999999999995</v>
      </c>
      <c r="H43">
        <v>0.1331</v>
      </c>
    </row>
    <row r="44" spans="1:8" x14ac:dyDescent="0.2">
      <c r="A44">
        <v>185542.68700000001</v>
      </c>
      <c r="B44">
        <v>-37.756999999999998</v>
      </c>
      <c r="C44">
        <v>-37.735999999999997</v>
      </c>
      <c r="D44">
        <v>17.210999999999999</v>
      </c>
      <c r="E44">
        <v>9.6180000000000003</v>
      </c>
      <c r="F44">
        <v>80</v>
      </c>
      <c r="G44">
        <v>65.463999999999999</v>
      </c>
      <c r="H44">
        <v>0.15180000000000002</v>
      </c>
    </row>
    <row r="45" spans="1:8" x14ac:dyDescent="0.2">
      <c r="A45">
        <v>185543.32800000001</v>
      </c>
      <c r="B45">
        <v>-37.851999999999997</v>
      </c>
      <c r="C45">
        <v>-37.83</v>
      </c>
      <c r="D45">
        <v>14.666</v>
      </c>
      <c r="E45">
        <v>10.702999999999999</v>
      </c>
      <c r="F45">
        <v>80</v>
      </c>
      <c r="G45">
        <v>65.436000000000007</v>
      </c>
      <c r="H45">
        <v>0.16830000000000001</v>
      </c>
    </row>
    <row r="46" spans="1:8" x14ac:dyDescent="0.2">
      <c r="A46">
        <v>185543.95300000001</v>
      </c>
      <c r="B46">
        <v>-37.923000000000002</v>
      </c>
      <c r="C46">
        <v>-37.9</v>
      </c>
      <c r="D46">
        <v>11.169</v>
      </c>
      <c r="E46">
        <v>6.4130000000000003</v>
      </c>
      <c r="F46">
        <v>80</v>
      </c>
      <c r="G46">
        <v>65.983999999999995</v>
      </c>
      <c r="H46">
        <v>0.10010000000000001</v>
      </c>
    </row>
    <row r="47" spans="1:8" x14ac:dyDescent="0.2">
      <c r="A47">
        <v>185710.90599999999</v>
      </c>
      <c r="B47">
        <v>-37.969000000000001</v>
      </c>
      <c r="C47">
        <v>-37.968000000000004</v>
      </c>
      <c r="D47">
        <v>0</v>
      </c>
      <c r="E47">
        <v>65.811000000000007</v>
      </c>
      <c r="F47">
        <v>80</v>
      </c>
      <c r="G47">
        <v>64.051000000000002</v>
      </c>
      <c r="H47">
        <v>1.1616000000000002</v>
      </c>
    </row>
    <row r="48" spans="1:8" x14ac:dyDescent="0.2">
      <c r="A48">
        <v>185711.54699999999</v>
      </c>
      <c r="B48">
        <v>-38.061</v>
      </c>
      <c r="C48">
        <v>-38.058999999999997</v>
      </c>
      <c r="D48">
        <v>14.379</v>
      </c>
      <c r="E48">
        <v>105.35599999999999</v>
      </c>
      <c r="F48">
        <v>80</v>
      </c>
      <c r="G48">
        <v>60.453000000000003</v>
      </c>
      <c r="H48">
        <v>2.0878000000000001</v>
      </c>
    </row>
    <row r="49" spans="1:8" x14ac:dyDescent="0.2">
      <c r="A49">
        <v>185711.859</v>
      </c>
      <c r="B49">
        <v>-38.116</v>
      </c>
      <c r="C49">
        <v>-38.112000000000002</v>
      </c>
      <c r="D49">
        <v>17.114999999999998</v>
      </c>
      <c r="E49">
        <v>119.958</v>
      </c>
      <c r="F49">
        <v>80</v>
      </c>
      <c r="G49">
        <v>61.036999999999999</v>
      </c>
      <c r="H49">
        <v>2.5047000000000001</v>
      </c>
    </row>
    <row r="50" spans="1:8" x14ac:dyDescent="0.2">
      <c r="A50">
        <v>185712.15599999999</v>
      </c>
      <c r="B50">
        <v>-38.173999999999999</v>
      </c>
      <c r="C50">
        <v>-38.168999999999997</v>
      </c>
      <c r="D50">
        <v>18.419</v>
      </c>
      <c r="E50">
        <v>122.821</v>
      </c>
      <c r="F50">
        <v>80</v>
      </c>
      <c r="G50">
        <v>63.133000000000003</v>
      </c>
      <c r="H50">
        <v>2.5927000000000002</v>
      </c>
    </row>
    <row r="51" spans="1:8" x14ac:dyDescent="0.2">
      <c r="A51">
        <v>185712.46900000001</v>
      </c>
      <c r="B51">
        <v>-38.231999999999999</v>
      </c>
      <c r="C51">
        <v>-38.226999999999997</v>
      </c>
      <c r="D51">
        <v>18.469000000000001</v>
      </c>
      <c r="E51">
        <v>114.756</v>
      </c>
      <c r="F51">
        <v>80</v>
      </c>
      <c r="G51">
        <v>63.911999999999999</v>
      </c>
      <c r="H51">
        <v>2.3496000000000001</v>
      </c>
    </row>
    <row r="52" spans="1:8" x14ac:dyDescent="0.2">
      <c r="A52">
        <v>185712.78099999999</v>
      </c>
      <c r="B52">
        <v>-38.29</v>
      </c>
      <c r="C52">
        <v>-38.283999999999999</v>
      </c>
      <c r="D52">
        <v>18.292999999999999</v>
      </c>
      <c r="E52">
        <v>106.39100000000001</v>
      </c>
      <c r="F52">
        <v>80</v>
      </c>
      <c r="G52">
        <v>64.483999999999995</v>
      </c>
      <c r="H52">
        <v>2.1153000000000004</v>
      </c>
    </row>
    <row r="53" spans="1:8" x14ac:dyDescent="0.2">
      <c r="A53">
        <v>185713.09400000001</v>
      </c>
      <c r="B53">
        <v>-38.351999999999997</v>
      </c>
      <c r="C53">
        <v>-38.344000000000001</v>
      </c>
      <c r="D53">
        <v>19.48</v>
      </c>
      <c r="E53">
        <v>97.159000000000006</v>
      </c>
      <c r="F53">
        <v>80</v>
      </c>
      <c r="G53">
        <v>66.010999999999996</v>
      </c>
      <c r="H53">
        <v>1.8733000000000002</v>
      </c>
    </row>
    <row r="54" spans="1:8" x14ac:dyDescent="0.2">
      <c r="A54">
        <v>185713.40599999999</v>
      </c>
      <c r="B54">
        <v>-38.411999999999999</v>
      </c>
      <c r="C54">
        <v>-38.404000000000003</v>
      </c>
      <c r="D54">
        <v>19.062999999999999</v>
      </c>
      <c r="E54">
        <v>87.328000000000003</v>
      </c>
      <c r="F54">
        <v>80</v>
      </c>
      <c r="G54">
        <v>68.581000000000003</v>
      </c>
      <c r="H54">
        <v>1.6335000000000002</v>
      </c>
    </row>
    <row r="55" spans="1:8" x14ac:dyDescent="0.2">
      <c r="A55">
        <v>185713.71900000001</v>
      </c>
      <c r="B55">
        <v>-38.472999999999999</v>
      </c>
      <c r="C55">
        <v>-38.463999999999999</v>
      </c>
      <c r="D55">
        <v>19.122</v>
      </c>
      <c r="E55">
        <v>81.573999999999998</v>
      </c>
      <c r="F55">
        <v>80</v>
      </c>
      <c r="G55">
        <v>65.28</v>
      </c>
      <c r="H55">
        <v>1.5015000000000001</v>
      </c>
    </row>
    <row r="56" spans="1:8" x14ac:dyDescent="0.2">
      <c r="A56">
        <v>185714.03099999999</v>
      </c>
      <c r="B56">
        <v>-38.534999999999997</v>
      </c>
      <c r="C56">
        <v>-38.524999999999999</v>
      </c>
      <c r="D56">
        <v>19.427</v>
      </c>
      <c r="E56">
        <v>77.165000000000006</v>
      </c>
      <c r="F56">
        <v>80</v>
      </c>
      <c r="G56">
        <v>65.460999999999999</v>
      </c>
      <c r="H56">
        <v>1.4025000000000001</v>
      </c>
    </row>
    <row r="57" spans="1:8" x14ac:dyDescent="0.2">
      <c r="A57">
        <v>185714.359</v>
      </c>
      <c r="B57">
        <v>-38.595999999999997</v>
      </c>
      <c r="C57">
        <v>-38.585000000000001</v>
      </c>
      <c r="D57">
        <v>19.105</v>
      </c>
      <c r="E57">
        <v>74.227000000000004</v>
      </c>
      <c r="F57">
        <v>80</v>
      </c>
      <c r="G57">
        <v>65.891000000000005</v>
      </c>
      <c r="H57">
        <v>1.3387000000000002</v>
      </c>
    </row>
    <row r="58" spans="1:8" x14ac:dyDescent="0.2">
      <c r="A58">
        <v>185714.67199999999</v>
      </c>
      <c r="B58">
        <v>-38.656999999999996</v>
      </c>
      <c r="C58">
        <v>-38.643999999999998</v>
      </c>
      <c r="D58">
        <v>18.59</v>
      </c>
      <c r="E58">
        <v>74.597999999999999</v>
      </c>
      <c r="F58">
        <v>80</v>
      </c>
      <c r="G58">
        <v>65.075000000000003</v>
      </c>
      <c r="H58">
        <v>1.3464</v>
      </c>
    </row>
    <row r="59" spans="1:8" x14ac:dyDescent="0.2">
      <c r="A59">
        <v>185714.984</v>
      </c>
      <c r="B59">
        <v>-38.718000000000004</v>
      </c>
      <c r="C59">
        <v>-38.704999999999998</v>
      </c>
      <c r="D59">
        <v>18.835999999999999</v>
      </c>
      <c r="E59">
        <v>73.064999999999998</v>
      </c>
      <c r="F59">
        <v>80</v>
      </c>
      <c r="G59">
        <v>66.760999999999996</v>
      </c>
      <c r="H59">
        <v>1.3134000000000001</v>
      </c>
    </row>
    <row r="60" spans="1:8" x14ac:dyDescent="0.2">
      <c r="A60">
        <v>185715.31200000001</v>
      </c>
      <c r="B60">
        <v>-38.774000000000001</v>
      </c>
      <c r="C60">
        <v>-38.759</v>
      </c>
      <c r="D60">
        <v>16.989000000000001</v>
      </c>
      <c r="E60">
        <v>66.408000000000001</v>
      </c>
      <c r="F60">
        <v>80</v>
      </c>
      <c r="G60">
        <v>66.867000000000004</v>
      </c>
      <c r="H60">
        <v>1.1737</v>
      </c>
    </row>
    <row r="61" spans="1:8" x14ac:dyDescent="0.2">
      <c r="A61">
        <v>185715.641</v>
      </c>
      <c r="B61">
        <v>-38.831000000000003</v>
      </c>
      <c r="C61">
        <v>-38.816000000000003</v>
      </c>
      <c r="D61">
        <v>17.366</v>
      </c>
      <c r="E61">
        <v>57.603999999999999</v>
      </c>
      <c r="F61">
        <v>80</v>
      </c>
      <c r="G61">
        <v>69.194000000000003</v>
      </c>
      <c r="H61">
        <v>0.99660000000000015</v>
      </c>
    </row>
    <row r="62" spans="1:8" x14ac:dyDescent="0.2">
      <c r="A62">
        <v>185715.95300000001</v>
      </c>
      <c r="B62">
        <v>-38.890999999999998</v>
      </c>
      <c r="C62">
        <v>-38.875</v>
      </c>
      <c r="D62">
        <v>18.779</v>
      </c>
      <c r="E62">
        <v>42.86</v>
      </c>
      <c r="F62">
        <v>80</v>
      </c>
      <c r="G62">
        <v>72.272000000000006</v>
      </c>
      <c r="H62">
        <v>0.71720000000000006</v>
      </c>
    </row>
    <row r="63" spans="1:8" x14ac:dyDescent="0.2">
      <c r="A63">
        <v>185716.266</v>
      </c>
      <c r="B63">
        <v>-38.950000000000003</v>
      </c>
      <c r="C63">
        <v>-38.933</v>
      </c>
      <c r="D63">
        <v>18.068000000000001</v>
      </c>
      <c r="E63">
        <v>28.161999999999999</v>
      </c>
      <c r="F63">
        <v>80</v>
      </c>
      <c r="G63">
        <v>73.850999999999999</v>
      </c>
      <c r="H63">
        <v>0.45760000000000001</v>
      </c>
    </row>
    <row r="64" spans="1:8" x14ac:dyDescent="0.2">
      <c r="A64">
        <v>185716.59400000001</v>
      </c>
      <c r="B64">
        <v>-39.012999999999998</v>
      </c>
      <c r="C64">
        <v>-38.994999999999997</v>
      </c>
      <c r="D64">
        <v>19.631</v>
      </c>
      <c r="E64">
        <v>17.635999999999999</v>
      </c>
      <c r="F64">
        <v>80</v>
      </c>
      <c r="G64">
        <v>73.338999999999999</v>
      </c>
      <c r="H64">
        <v>0.28160000000000002</v>
      </c>
    </row>
    <row r="65" spans="1:8" x14ac:dyDescent="0.2">
      <c r="A65">
        <v>185716.90599999999</v>
      </c>
      <c r="B65">
        <v>-39.076999999999998</v>
      </c>
      <c r="C65">
        <v>-39.058</v>
      </c>
      <c r="D65">
        <v>19.995000000000001</v>
      </c>
      <c r="E65">
        <v>11.175000000000001</v>
      </c>
      <c r="F65">
        <v>80</v>
      </c>
      <c r="G65">
        <v>74.822999999999993</v>
      </c>
      <c r="H65">
        <v>0.17600000000000002</v>
      </c>
    </row>
    <row r="66" spans="1:8" x14ac:dyDescent="0.2">
      <c r="A66">
        <v>185717.21900000001</v>
      </c>
      <c r="B66">
        <v>-39.134</v>
      </c>
      <c r="C66">
        <v>-39.113999999999997</v>
      </c>
      <c r="D66">
        <v>17.856000000000002</v>
      </c>
      <c r="E66">
        <v>7.984</v>
      </c>
      <c r="F66">
        <v>80</v>
      </c>
      <c r="G66">
        <v>74.096000000000004</v>
      </c>
      <c r="H66">
        <v>0.12540000000000001</v>
      </c>
    </row>
    <row r="67" spans="1:8" x14ac:dyDescent="0.2">
      <c r="A67">
        <v>185717.84400000001</v>
      </c>
      <c r="B67">
        <v>-39.204999999999998</v>
      </c>
      <c r="C67">
        <v>-39.183999999999997</v>
      </c>
      <c r="D67">
        <v>11.15</v>
      </c>
      <c r="E67">
        <v>3.472</v>
      </c>
      <c r="F67">
        <v>80</v>
      </c>
      <c r="G67">
        <v>70.781999999999996</v>
      </c>
      <c r="H67">
        <v>5.3900000000000003E-2</v>
      </c>
    </row>
    <row r="68" spans="1:8" x14ac:dyDescent="0.2">
      <c r="A68">
        <v>185750.109</v>
      </c>
      <c r="B68">
        <v>-39.261000000000003</v>
      </c>
      <c r="C68">
        <v>-39.238999999999997</v>
      </c>
      <c r="D68">
        <v>0.16900000000000001</v>
      </c>
      <c r="E68">
        <v>25.106999999999999</v>
      </c>
      <c r="F68">
        <v>80</v>
      </c>
      <c r="G68">
        <v>67.869</v>
      </c>
      <c r="H68">
        <v>0.40590000000000004</v>
      </c>
    </row>
    <row r="69" spans="1:8" x14ac:dyDescent="0.2">
      <c r="A69">
        <v>185751.06200000001</v>
      </c>
      <c r="B69">
        <v>-39.341000000000001</v>
      </c>
      <c r="C69">
        <v>-39.317999999999998</v>
      </c>
      <c r="D69">
        <v>8.375</v>
      </c>
      <c r="E69">
        <v>48.872</v>
      </c>
      <c r="F69">
        <v>80</v>
      </c>
      <c r="G69">
        <v>66.412999999999997</v>
      </c>
      <c r="H69">
        <v>0.82830000000000004</v>
      </c>
    </row>
    <row r="70" spans="1:8" x14ac:dyDescent="0.2">
      <c r="A70">
        <v>185751.68700000001</v>
      </c>
      <c r="B70">
        <v>-39.401000000000003</v>
      </c>
      <c r="C70">
        <v>-39.377000000000002</v>
      </c>
      <c r="D70">
        <v>9.327</v>
      </c>
      <c r="E70">
        <v>66.447000000000003</v>
      </c>
      <c r="F70">
        <v>80</v>
      </c>
      <c r="G70">
        <v>65.197000000000003</v>
      </c>
      <c r="H70">
        <v>1.1748000000000001</v>
      </c>
    </row>
    <row r="71" spans="1:8" x14ac:dyDescent="0.2">
      <c r="A71">
        <v>185752.32800000001</v>
      </c>
      <c r="B71">
        <v>-39.460999999999999</v>
      </c>
      <c r="C71">
        <v>-39.436</v>
      </c>
      <c r="D71">
        <v>9.3350000000000009</v>
      </c>
      <c r="E71">
        <v>87.501000000000005</v>
      </c>
      <c r="F71">
        <v>80</v>
      </c>
      <c r="G71">
        <v>64.323999999999998</v>
      </c>
      <c r="H71">
        <v>1.6379000000000001</v>
      </c>
    </row>
    <row r="72" spans="1:8" x14ac:dyDescent="0.2">
      <c r="A72">
        <v>185769.516</v>
      </c>
      <c r="B72">
        <v>-39.512999999999998</v>
      </c>
      <c r="C72">
        <v>-39.487000000000002</v>
      </c>
      <c r="D72">
        <v>0.29599999999999999</v>
      </c>
      <c r="E72">
        <v>15.294</v>
      </c>
      <c r="F72">
        <v>80</v>
      </c>
      <c r="G72">
        <v>69.616</v>
      </c>
      <c r="H72">
        <v>0.24310000000000001</v>
      </c>
    </row>
    <row r="73" spans="1:8" x14ac:dyDescent="0.2">
      <c r="A73">
        <v>185771.42199999999</v>
      </c>
      <c r="B73">
        <v>-39.578000000000003</v>
      </c>
      <c r="C73">
        <v>-39.549999999999997</v>
      </c>
      <c r="D73">
        <v>3.3340000000000001</v>
      </c>
      <c r="E73">
        <v>72.504999999999995</v>
      </c>
      <c r="F73">
        <v>80</v>
      </c>
      <c r="G73">
        <v>66.361999999999995</v>
      </c>
      <c r="H73">
        <v>1.3013000000000001</v>
      </c>
    </row>
    <row r="74" spans="1:8" x14ac:dyDescent="0.2">
      <c r="A74">
        <v>185772.04699999999</v>
      </c>
      <c r="B74">
        <v>-39.628999999999998</v>
      </c>
      <c r="C74">
        <v>-39.600999999999999</v>
      </c>
      <c r="D74">
        <v>8.0050000000000008</v>
      </c>
      <c r="E74">
        <v>82.364000000000004</v>
      </c>
      <c r="F74">
        <v>80</v>
      </c>
      <c r="G74">
        <v>66.614999999999995</v>
      </c>
      <c r="H74">
        <v>1.5191000000000001</v>
      </c>
    </row>
    <row r="75" spans="1:8" x14ac:dyDescent="0.2">
      <c r="A75">
        <v>185773</v>
      </c>
      <c r="B75">
        <v>-39.688000000000002</v>
      </c>
      <c r="C75">
        <v>-39.658999999999999</v>
      </c>
      <c r="D75">
        <v>6.1420000000000003</v>
      </c>
      <c r="E75">
        <v>82.072999999999993</v>
      </c>
      <c r="F75">
        <v>80</v>
      </c>
      <c r="G75">
        <v>66.173000000000002</v>
      </c>
      <c r="H75">
        <v>1.5125000000000002</v>
      </c>
    </row>
    <row r="76" spans="1:8" x14ac:dyDescent="0.2">
      <c r="A76">
        <v>185787.391</v>
      </c>
      <c r="B76">
        <v>-39.744</v>
      </c>
      <c r="C76">
        <v>-39.713999999999999</v>
      </c>
      <c r="D76">
        <v>0.38500000000000001</v>
      </c>
      <c r="E76">
        <v>50.271000000000001</v>
      </c>
      <c r="F76">
        <v>80</v>
      </c>
      <c r="G76">
        <v>65.62</v>
      </c>
      <c r="H76">
        <v>0.85470000000000013</v>
      </c>
    </row>
    <row r="77" spans="1:8" x14ac:dyDescent="0.2">
      <c r="A77">
        <v>185788.34400000001</v>
      </c>
      <c r="B77">
        <v>-39.820999999999998</v>
      </c>
      <c r="C77">
        <v>-39.79</v>
      </c>
      <c r="D77">
        <v>7.9240000000000004</v>
      </c>
      <c r="E77">
        <v>71.525000000000006</v>
      </c>
      <c r="F77">
        <v>80</v>
      </c>
      <c r="G77">
        <v>67.849999999999994</v>
      </c>
      <c r="H77">
        <v>1.2804</v>
      </c>
    </row>
    <row r="78" spans="1:8" x14ac:dyDescent="0.2">
      <c r="A78">
        <v>185788.95300000001</v>
      </c>
      <c r="B78">
        <v>-39.881</v>
      </c>
      <c r="C78">
        <v>-39.848999999999997</v>
      </c>
      <c r="D78">
        <v>9.57</v>
      </c>
      <c r="E78">
        <v>64.31</v>
      </c>
      <c r="F78">
        <v>80</v>
      </c>
      <c r="G78">
        <v>67.227999999999994</v>
      </c>
      <c r="H78">
        <v>1.1308</v>
      </c>
    </row>
    <row r="79" spans="1:8" x14ac:dyDescent="0.2">
      <c r="A79">
        <v>185789.59400000001</v>
      </c>
      <c r="B79">
        <v>-39.944000000000003</v>
      </c>
      <c r="C79">
        <v>-39.911000000000001</v>
      </c>
      <c r="D79">
        <v>9.7759999999999998</v>
      </c>
      <c r="E79">
        <v>53.591000000000001</v>
      </c>
      <c r="F79">
        <v>80</v>
      </c>
      <c r="G79">
        <v>69.635999999999996</v>
      </c>
      <c r="H79">
        <v>0.91849999999999998</v>
      </c>
    </row>
    <row r="80" spans="1:8" x14ac:dyDescent="0.2">
      <c r="A80">
        <v>185790.234</v>
      </c>
      <c r="B80">
        <v>-40.011000000000003</v>
      </c>
      <c r="C80">
        <v>-39.976999999999997</v>
      </c>
      <c r="D80">
        <v>10.25</v>
      </c>
      <c r="E80">
        <v>42.56</v>
      </c>
      <c r="F80">
        <v>80</v>
      </c>
      <c r="G80">
        <v>68.156000000000006</v>
      </c>
      <c r="H80">
        <v>0.71170000000000011</v>
      </c>
    </row>
    <row r="81" spans="1:8" x14ac:dyDescent="0.2">
      <c r="A81">
        <v>185790.859</v>
      </c>
      <c r="B81">
        <v>-40.085000000000001</v>
      </c>
      <c r="C81">
        <v>-40.049999999999997</v>
      </c>
      <c r="D81">
        <v>11.513999999999999</v>
      </c>
      <c r="E81">
        <v>27.478000000000002</v>
      </c>
      <c r="F81">
        <v>80</v>
      </c>
      <c r="G81">
        <v>69.078999999999994</v>
      </c>
      <c r="H81">
        <v>0.44660000000000005</v>
      </c>
    </row>
    <row r="82" spans="1:8" x14ac:dyDescent="0.2">
      <c r="A82">
        <v>185791.5</v>
      </c>
      <c r="B82">
        <v>-40.159999999999997</v>
      </c>
      <c r="C82">
        <v>-40.124000000000002</v>
      </c>
      <c r="D82">
        <v>11.72</v>
      </c>
      <c r="E82">
        <v>13.635999999999999</v>
      </c>
      <c r="F82">
        <v>80</v>
      </c>
      <c r="G82">
        <v>70.125</v>
      </c>
      <c r="H82">
        <v>0.21560000000000001</v>
      </c>
    </row>
    <row r="83" spans="1:8" x14ac:dyDescent="0.2">
      <c r="A83">
        <v>185792.125</v>
      </c>
      <c r="B83">
        <v>-40.238999999999997</v>
      </c>
      <c r="C83">
        <v>-40.201000000000001</v>
      </c>
      <c r="D83">
        <v>12.201000000000001</v>
      </c>
      <c r="E83">
        <v>5.6769999999999996</v>
      </c>
      <c r="F83">
        <v>80</v>
      </c>
      <c r="G83">
        <v>71.465999999999994</v>
      </c>
      <c r="H83">
        <v>8.9100000000000013E-2</v>
      </c>
    </row>
    <row r="84" spans="1:8" x14ac:dyDescent="0.2">
      <c r="A84">
        <v>185792.766</v>
      </c>
      <c r="B84">
        <v>-40.313000000000002</v>
      </c>
      <c r="C84">
        <v>-40.274000000000001</v>
      </c>
      <c r="D84">
        <v>11.432</v>
      </c>
      <c r="E84">
        <v>2.331</v>
      </c>
      <c r="F84">
        <v>80</v>
      </c>
      <c r="G84">
        <v>71.242000000000004</v>
      </c>
      <c r="H84">
        <v>3.6300000000000006E-2</v>
      </c>
    </row>
    <row r="85" spans="1:8" x14ac:dyDescent="0.2">
      <c r="A85">
        <v>185793.40599999999</v>
      </c>
      <c r="B85">
        <v>-40.383000000000003</v>
      </c>
      <c r="C85">
        <v>-40.343000000000004</v>
      </c>
      <c r="D85">
        <v>10.856999999999999</v>
      </c>
      <c r="E85">
        <v>1.1499999999999999</v>
      </c>
      <c r="F85">
        <v>80</v>
      </c>
      <c r="G85">
        <v>70.846999999999994</v>
      </c>
      <c r="H85">
        <v>1.7600000000000001E-2</v>
      </c>
    </row>
    <row r="86" spans="1:8" x14ac:dyDescent="0.2">
      <c r="A86">
        <v>185794.03099999999</v>
      </c>
      <c r="B86">
        <v>-40.453000000000003</v>
      </c>
      <c r="C86">
        <v>-40.411000000000001</v>
      </c>
      <c r="D86">
        <v>10.993</v>
      </c>
      <c r="E86">
        <v>0.72299999999999998</v>
      </c>
      <c r="F86">
        <v>80</v>
      </c>
      <c r="G86">
        <v>70.215999999999994</v>
      </c>
      <c r="H86">
        <v>1.1000000000000001E-2</v>
      </c>
    </row>
    <row r="87" spans="1:8" x14ac:dyDescent="0.2">
      <c r="A87">
        <v>185794.65599999999</v>
      </c>
      <c r="B87">
        <v>-40.518999999999998</v>
      </c>
      <c r="C87">
        <v>-40.476999999999997</v>
      </c>
      <c r="D87">
        <v>10.473000000000001</v>
      </c>
      <c r="E87">
        <v>2.5369999999999999</v>
      </c>
      <c r="F87">
        <v>80</v>
      </c>
      <c r="G87">
        <v>68.504000000000005</v>
      </c>
      <c r="H87">
        <v>3.9600000000000003E-2</v>
      </c>
    </row>
    <row r="88" spans="1:8" x14ac:dyDescent="0.2">
      <c r="A88">
        <v>185795.266</v>
      </c>
      <c r="B88">
        <v>-40.582999999999998</v>
      </c>
      <c r="C88">
        <v>-40.54</v>
      </c>
      <c r="D88">
        <v>10.132999999999999</v>
      </c>
      <c r="E88">
        <v>18.8</v>
      </c>
      <c r="F88">
        <v>80</v>
      </c>
      <c r="G88">
        <v>68.010999999999996</v>
      </c>
      <c r="H88">
        <v>0.30030000000000007</v>
      </c>
    </row>
    <row r="89" spans="1:8" x14ac:dyDescent="0.2">
      <c r="A89">
        <v>185795.891</v>
      </c>
      <c r="B89">
        <v>-40.643000000000001</v>
      </c>
      <c r="C89">
        <v>-40.598999999999997</v>
      </c>
      <c r="D89">
        <v>9.4329999999999998</v>
      </c>
      <c r="E89">
        <v>29.782</v>
      </c>
      <c r="F89">
        <v>80</v>
      </c>
      <c r="G89">
        <v>67.39</v>
      </c>
      <c r="H89">
        <v>0.48510000000000003</v>
      </c>
    </row>
    <row r="90" spans="1:8" x14ac:dyDescent="0.2">
      <c r="A90">
        <v>185796.53099999999</v>
      </c>
      <c r="B90">
        <v>-40.694000000000003</v>
      </c>
      <c r="C90">
        <v>-40.649000000000001</v>
      </c>
      <c r="D90">
        <v>7.9509999999999996</v>
      </c>
      <c r="E90">
        <v>34.899000000000001</v>
      </c>
      <c r="F90">
        <v>80</v>
      </c>
      <c r="G90">
        <v>67.602000000000004</v>
      </c>
      <c r="H90">
        <v>0.57420000000000004</v>
      </c>
    </row>
    <row r="91" spans="1:8" x14ac:dyDescent="0.2">
      <c r="A91">
        <v>185797.484</v>
      </c>
      <c r="B91">
        <v>-40.764000000000003</v>
      </c>
      <c r="C91">
        <v>-40.718000000000004</v>
      </c>
      <c r="D91">
        <v>7.1870000000000003</v>
      </c>
      <c r="E91">
        <v>28.663</v>
      </c>
      <c r="F91">
        <v>80</v>
      </c>
      <c r="G91">
        <v>69.567999999999998</v>
      </c>
      <c r="H91">
        <v>0.46640000000000004</v>
      </c>
    </row>
    <row r="92" spans="1:8" x14ac:dyDescent="0.2">
      <c r="A92">
        <v>185798.45300000001</v>
      </c>
      <c r="B92">
        <v>-40.834000000000003</v>
      </c>
      <c r="C92">
        <v>-40.786000000000001</v>
      </c>
      <c r="D92">
        <v>7.1470000000000002</v>
      </c>
      <c r="E92">
        <v>13.32</v>
      </c>
      <c r="F92">
        <v>80</v>
      </c>
      <c r="G92">
        <v>69.936999999999998</v>
      </c>
      <c r="H92">
        <v>0.21120000000000003</v>
      </c>
    </row>
    <row r="93" spans="1:8" x14ac:dyDescent="0.2">
      <c r="A93">
        <v>185799.40599999999</v>
      </c>
      <c r="B93">
        <v>-40.905000000000001</v>
      </c>
      <c r="C93">
        <v>-40.856000000000002</v>
      </c>
      <c r="D93">
        <v>7.25</v>
      </c>
      <c r="E93">
        <v>4.6449999999999996</v>
      </c>
      <c r="F93">
        <v>80</v>
      </c>
      <c r="G93">
        <v>72.451999999999998</v>
      </c>
      <c r="H93">
        <v>7.2600000000000012E-2</v>
      </c>
    </row>
    <row r="94" spans="1:8" x14ac:dyDescent="0.2">
      <c r="A94">
        <v>185800.359</v>
      </c>
      <c r="B94">
        <v>-40.978999999999999</v>
      </c>
      <c r="C94">
        <v>-40.929000000000002</v>
      </c>
      <c r="D94">
        <v>7.702</v>
      </c>
      <c r="E94">
        <v>2.028</v>
      </c>
      <c r="F94">
        <v>80</v>
      </c>
      <c r="G94">
        <v>70.168999999999997</v>
      </c>
      <c r="H94">
        <v>3.1900000000000005E-2</v>
      </c>
    </row>
    <row r="95" spans="1:8" x14ac:dyDescent="0.2">
      <c r="A95">
        <v>185801.31200000001</v>
      </c>
      <c r="B95">
        <v>-41.052999999999997</v>
      </c>
      <c r="C95">
        <v>-41.002000000000002</v>
      </c>
      <c r="D95">
        <v>7.6580000000000004</v>
      </c>
      <c r="E95">
        <v>0.77900000000000003</v>
      </c>
      <c r="F95">
        <v>80</v>
      </c>
      <c r="G95">
        <v>68.798000000000002</v>
      </c>
      <c r="H95">
        <v>1.21E-2</v>
      </c>
    </row>
    <row r="96" spans="1:8" x14ac:dyDescent="0.2">
      <c r="A96">
        <v>185801.93700000001</v>
      </c>
      <c r="B96">
        <v>-41.104999999999997</v>
      </c>
      <c r="C96">
        <v>-41.052999999999997</v>
      </c>
      <c r="D96">
        <v>8.1080000000000005</v>
      </c>
      <c r="E96">
        <v>3.4350000000000001</v>
      </c>
      <c r="F96">
        <v>80</v>
      </c>
      <c r="G96">
        <v>69.947000000000003</v>
      </c>
      <c r="H96">
        <v>5.3900000000000003E-2</v>
      </c>
    </row>
    <row r="97" spans="1:8" x14ac:dyDescent="0.2">
      <c r="A97">
        <v>185802.57800000001</v>
      </c>
      <c r="B97">
        <v>-41.155999999999999</v>
      </c>
      <c r="C97">
        <v>-41.103999999999999</v>
      </c>
      <c r="D97">
        <v>7.9390000000000001</v>
      </c>
      <c r="E97">
        <v>9.7810000000000006</v>
      </c>
      <c r="F97">
        <v>80</v>
      </c>
      <c r="G97">
        <v>71.635999999999996</v>
      </c>
      <c r="H97">
        <v>0.15400000000000003</v>
      </c>
    </row>
    <row r="98" spans="1:8" x14ac:dyDescent="0.2">
      <c r="A98">
        <v>185803.53099999999</v>
      </c>
      <c r="B98">
        <v>-41.228999999999999</v>
      </c>
      <c r="C98">
        <v>-41.174999999999997</v>
      </c>
      <c r="D98">
        <v>7.3879999999999999</v>
      </c>
      <c r="E98">
        <v>16.716000000000001</v>
      </c>
      <c r="F98">
        <v>80</v>
      </c>
      <c r="G98">
        <v>71.923000000000002</v>
      </c>
      <c r="H98">
        <v>0.26619999999999999</v>
      </c>
    </row>
    <row r="99" spans="1:8" x14ac:dyDescent="0.2">
      <c r="A99">
        <v>185804.5</v>
      </c>
      <c r="B99">
        <v>-41.3</v>
      </c>
      <c r="C99">
        <v>-41.244999999999997</v>
      </c>
      <c r="D99">
        <v>7.2690000000000001</v>
      </c>
      <c r="E99">
        <v>16.3</v>
      </c>
      <c r="F99">
        <v>80</v>
      </c>
      <c r="G99">
        <v>69.257999999999996</v>
      </c>
      <c r="H99">
        <v>0.2596</v>
      </c>
    </row>
    <row r="100" spans="1:8" x14ac:dyDescent="0.2">
      <c r="A100">
        <v>185805.46900000001</v>
      </c>
      <c r="B100">
        <v>-41.372999999999998</v>
      </c>
      <c r="C100">
        <v>-41.317</v>
      </c>
      <c r="D100">
        <v>7.444</v>
      </c>
      <c r="E100">
        <v>14.932</v>
      </c>
      <c r="F100">
        <v>80</v>
      </c>
      <c r="G100">
        <v>70.695999999999998</v>
      </c>
      <c r="H100">
        <v>0.23760000000000001</v>
      </c>
    </row>
    <row r="101" spans="1:8" x14ac:dyDescent="0.2">
      <c r="A101">
        <v>185806.42199999999</v>
      </c>
      <c r="B101">
        <v>-41.447000000000003</v>
      </c>
      <c r="C101">
        <v>-41.389000000000003</v>
      </c>
      <c r="D101">
        <v>7.5609999999999999</v>
      </c>
      <c r="E101">
        <v>16.402000000000001</v>
      </c>
      <c r="F101">
        <v>80</v>
      </c>
      <c r="G101">
        <v>70.444999999999993</v>
      </c>
      <c r="H101">
        <v>0.26069999999999999</v>
      </c>
    </row>
    <row r="102" spans="1:8" x14ac:dyDescent="0.2">
      <c r="A102">
        <v>185807.06200000001</v>
      </c>
      <c r="B102">
        <v>-41.497999999999998</v>
      </c>
      <c r="C102">
        <v>-41.44</v>
      </c>
      <c r="D102">
        <v>7.9450000000000003</v>
      </c>
      <c r="E102">
        <v>19.268000000000001</v>
      </c>
      <c r="F102">
        <v>80</v>
      </c>
      <c r="G102">
        <v>68.63</v>
      </c>
      <c r="H102">
        <v>0.30800000000000005</v>
      </c>
    </row>
    <row r="103" spans="1:8" x14ac:dyDescent="0.2">
      <c r="A103">
        <v>185807.70300000001</v>
      </c>
      <c r="B103">
        <v>-41.554000000000002</v>
      </c>
      <c r="C103">
        <v>-41.494999999999997</v>
      </c>
      <c r="D103">
        <v>8.6579999999999995</v>
      </c>
      <c r="E103">
        <v>22.431999999999999</v>
      </c>
      <c r="F103">
        <v>80</v>
      </c>
      <c r="G103">
        <v>68.78</v>
      </c>
      <c r="H103">
        <v>0.36080000000000007</v>
      </c>
    </row>
    <row r="104" spans="1:8" x14ac:dyDescent="0.2">
      <c r="A104">
        <v>185808.32800000001</v>
      </c>
      <c r="B104">
        <v>-41.61</v>
      </c>
      <c r="C104">
        <v>-41.55</v>
      </c>
      <c r="D104">
        <v>8.702</v>
      </c>
      <c r="E104">
        <v>26.09</v>
      </c>
      <c r="F104">
        <v>80</v>
      </c>
      <c r="G104">
        <v>67.941999999999993</v>
      </c>
      <c r="H104">
        <v>0.42240000000000005</v>
      </c>
    </row>
    <row r="105" spans="1:8" x14ac:dyDescent="0.2">
      <c r="A105">
        <v>185808.96900000001</v>
      </c>
      <c r="B105">
        <v>-41.667000000000002</v>
      </c>
      <c r="C105">
        <v>-41.606000000000002</v>
      </c>
      <c r="D105">
        <v>8.9260000000000002</v>
      </c>
      <c r="E105">
        <v>28.009</v>
      </c>
      <c r="F105">
        <v>80</v>
      </c>
      <c r="G105">
        <v>69.353999999999999</v>
      </c>
      <c r="H105">
        <v>0.45540000000000003</v>
      </c>
    </row>
    <row r="106" spans="1:8" x14ac:dyDescent="0.2">
      <c r="A106">
        <v>185809.59400000001</v>
      </c>
      <c r="B106">
        <v>-41.725999999999999</v>
      </c>
      <c r="C106">
        <v>-41.664000000000001</v>
      </c>
      <c r="D106">
        <v>9.2110000000000003</v>
      </c>
      <c r="E106">
        <v>28.018000000000001</v>
      </c>
      <c r="F106">
        <v>80</v>
      </c>
      <c r="G106">
        <v>70.653999999999996</v>
      </c>
      <c r="H106">
        <v>0.45540000000000003</v>
      </c>
    </row>
    <row r="107" spans="1:8" x14ac:dyDescent="0.2">
      <c r="A107">
        <v>185810.234</v>
      </c>
      <c r="B107">
        <v>-41.783999999999999</v>
      </c>
      <c r="C107">
        <v>-41.720999999999997</v>
      </c>
      <c r="D107">
        <v>8.9930000000000003</v>
      </c>
      <c r="E107">
        <v>26.175000000000001</v>
      </c>
      <c r="F107">
        <v>80</v>
      </c>
      <c r="G107">
        <v>69.643000000000001</v>
      </c>
      <c r="H107">
        <v>0.42350000000000004</v>
      </c>
    </row>
    <row r="108" spans="1:8" x14ac:dyDescent="0.2">
      <c r="A108">
        <v>185810.859</v>
      </c>
      <c r="B108">
        <v>-41.841000000000001</v>
      </c>
      <c r="C108">
        <v>-41.777999999999999</v>
      </c>
      <c r="D108">
        <v>8.8320000000000007</v>
      </c>
      <c r="E108">
        <v>22.898</v>
      </c>
      <c r="F108">
        <v>80</v>
      </c>
      <c r="G108">
        <v>68.790000000000006</v>
      </c>
      <c r="H108">
        <v>0.36850000000000005</v>
      </c>
    </row>
    <row r="109" spans="1:8" x14ac:dyDescent="0.2">
      <c r="A109">
        <v>185811.5</v>
      </c>
      <c r="B109">
        <v>-41.898000000000003</v>
      </c>
      <c r="C109">
        <v>-41.832999999999998</v>
      </c>
      <c r="D109">
        <v>8.6609999999999996</v>
      </c>
      <c r="E109">
        <v>20.094000000000001</v>
      </c>
      <c r="F109">
        <v>80</v>
      </c>
      <c r="G109">
        <v>68.388000000000005</v>
      </c>
      <c r="H109">
        <v>0.32230000000000003</v>
      </c>
    </row>
    <row r="110" spans="1:8" x14ac:dyDescent="0.2">
      <c r="A110">
        <v>185812.141</v>
      </c>
      <c r="B110">
        <v>-41.953000000000003</v>
      </c>
      <c r="C110">
        <v>-41.887999999999998</v>
      </c>
      <c r="D110">
        <v>8.5890000000000004</v>
      </c>
      <c r="E110">
        <v>18.649000000000001</v>
      </c>
      <c r="F110">
        <v>80</v>
      </c>
      <c r="G110">
        <v>68.108999999999995</v>
      </c>
      <c r="H110">
        <v>0.29810000000000003</v>
      </c>
    </row>
    <row r="111" spans="1:8" x14ac:dyDescent="0.2">
      <c r="A111">
        <v>185812.78099999999</v>
      </c>
      <c r="B111">
        <v>-42.008000000000003</v>
      </c>
      <c r="C111">
        <v>-41.942</v>
      </c>
      <c r="D111">
        <v>8.4489999999999998</v>
      </c>
      <c r="E111">
        <v>22.545999999999999</v>
      </c>
      <c r="F111">
        <v>80</v>
      </c>
      <c r="G111">
        <v>68.858999999999995</v>
      </c>
      <c r="H111">
        <v>0.36300000000000004</v>
      </c>
    </row>
    <row r="112" spans="1:8" x14ac:dyDescent="0.2">
      <c r="A112">
        <v>185813.42199999999</v>
      </c>
      <c r="B112">
        <v>-42.063000000000002</v>
      </c>
      <c r="C112">
        <v>-41.996000000000002</v>
      </c>
      <c r="D112">
        <v>8.4160000000000004</v>
      </c>
      <c r="E112">
        <v>30.356999999999999</v>
      </c>
      <c r="F112">
        <v>80</v>
      </c>
      <c r="G112">
        <v>68.251999999999995</v>
      </c>
      <c r="H112">
        <v>0.49500000000000005</v>
      </c>
    </row>
    <row r="113" spans="1:8" x14ac:dyDescent="0.2">
      <c r="A113">
        <v>185814.06200000001</v>
      </c>
      <c r="B113">
        <v>-42.115000000000002</v>
      </c>
      <c r="C113">
        <v>-42.045999999999999</v>
      </c>
      <c r="D113">
        <v>7.859</v>
      </c>
      <c r="E113">
        <v>37.142000000000003</v>
      </c>
      <c r="F113">
        <v>80</v>
      </c>
      <c r="G113">
        <v>67.617999999999995</v>
      </c>
      <c r="H113">
        <v>0.61380000000000012</v>
      </c>
    </row>
    <row r="114" spans="1:8" x14ac:dyDescent="0.2">
      <c r="A114">
        <v>185815.03099999999</v>
      </c>
      <c r="B114">
        <v>-42.186999999999998</v>
      </c>
      <c r="C114">
        <v>-42.118000000000002</v>
      </c>
      <c r="D114">
        <v>7.407</v>
      </c>
      <c r="E114">
        <v>42.558999999999997</v>
      </c>
      <c r="F114">
        <v>80</v>
      </c>
      <c r="G114">
        <v>67.430999999999997</v>
      </c>
      <c r="H114">
        <v>0.71170000000000011</v>
      </c>
    </row>
    <row r="115" spans="1:8" x14ac:dyDescent="0.2">
      <c r="A115">
        <v>185815.67199999999</v>
      </c>
      <c r="B115">
        <v>-42.252000000000002</v>
      </c>
      <c r="C115">
        <v>-42.180999999999997</v>
      </c>
      <c r="D115">
        <v>9.8810000000000002</v>
      </c>
      <c r="E115">
        <v>51.290999999999997</v>
      </c>
      <c r="F115">
        <v>80</v>
      </c>
      <c r="G115">
        <v>66.8</v>
      </c>
      <c r="H115">
        <v>0.87450000000000017</v>
      </c>
    </row>
    <row r="116" spans="1:8" x14ac:dyDescent="0.2">
      <c r="A116">
        <v>185816.29699999999</v>
      </c>
      <c r="B116">
        <v>-42.33</v>
      </c>
      <c r="C116">
        <v>-42.259</v>
      </c>
      <c r="D116">
        <v>12.278</v>
      </c>
      <c r="E116">
        <v>56.302999999999997</v>
      </c>
      <c r="F116">
        <v>80</v>
      </c>
      <c r="G116">
        <v>69.289000000000001</v>
      </c>
      <c r="H116">
        <v>0.97130000000000005</v>
      </c>
    </row>
    <row r="117" spans="1:8" x14ac:dyDescent="0.2">
      <c r="A117">
        <v>185816.95300000001</v>
      </c>
      <c r="B117">
        <v>-42.41</v>
      </c>
      <c r="C117">
        <v>-42.337000000000003</v>
      </c>
      <c r="D117">
        <v>12.138</v>
      </c>
      <c r="E117">
        <v>54.82</v>
      </c>
      <c r="F117">
        <v>80</v>
      </c>
      <c r="G117">
        <v>67.676000000000002</v>
      </c>
      <c r="H117">
        <v>0.9416000000000001</v>
      </c>
    </row>
    <row r="118" spans="1:8" x14ac:dyDescent="0.2">
      <c r="A118">
        <v>185817.59400000001</v>
      </c>
      <c r="B118">
        <v>-42.488999999999997</v>
      </c>
      <c r="C118">
        <v>-42.414999999999999</v>
      </c>
      <c r="D118">
        <v>12.173</v>
      </c>
      <c r="E118">
        <v>45.091999999999999</v>
      </c>
      <c r="F118">
        <v>80</v>
      </c>
      <c r="G118">
        <v>67.391999999999996</v>
      </c>
      <c r="H118">
        <v>0.75790000000000002</v>
      </c>
    </row>
    <row r="119" spans="1:8" x14ac:dyDescent="0.2">
      <c r="A119">
        <v>185818.20300000001</v>
      </c>
      <c r="B119">
        <v>-42.563000000000002</v>
      </c>
      <c r="C119">
        <v>-42.487000000000002</v>
      </c>
      <c r="D119">
        <v>11.638999999999999</v>
      </c>
      <c r="E119">
        <v>36.671999999999997</v>
      </c>
      <c r="F119">
        <v>80</v>
      </c>
      <c r="G119">
        <v>68.55</v>
      </c>
      <c r="H119">
        <v>0.60610000000000008</v>
      </c>
    </row>
    <row r="120" spans="1:8" x14ac:dyDescent="0.2">
      <c r="A120">
        <v>185818.82800000001</v>
      </c>
      <c r="B120">
        <v>-42.625</v>
      </c>
      <c r="C120">
        <v>-42.548000000000002</v>
      </c>
      <c r="D120">
        <v>9.7669999999999995</v>
      </c>
      <c r="E120">
        <v>36.505000000000003</v>
      </c>
      <c r="F120">
        <v>80</v>
      </c>
      <c r="G120">
        <v>67.933999999999997</v>
      </c>
      <c r="H120">
        <v>0.60280000000000011</v>
      </c>
    </row>
    <row r="121" spans="1:8" x14ac:dyDescent="0.2">
      <c r="A121">
        <v>185819.484</v>
      </c>
      <c r="B121">
        <v>-42.683</v>
      </c>
      <c r="C121">
        <v>-42.606000000000002</v>
      </c>
      <c r="D121">
        <v>8.9949999999999992</v>
      </c>
      <c r="E121">
        <v>40.720999999999997</v>
      </c>
      <c r="F121">
        <v>80</v>
      </c>
      <c r="G121">
        <v>67.751000000000005</v>
      </c>
      <c r="H121">
        <v>0.67870000000000008</v>
      </c>
    </row>
    <row r="122" spans="1:8" x14ac:dyDescent="0.2">
      <c r="A122">
        <v>185820.09400000001</v>
      </c>
      <c r="B122">
        <v>-42.74</v>
      </c>
      <c r="C122">
        <v>-42.661999999999999</v>
      </c>
      <c r="D122">
        <v>8.98</v>
      </c>
      <c r="E122">
        <v>47.265000000000001</v>
      </c>
      <c r="F122">
        <v>80</v>
      </c>
      <c r="G122">
        <v>68.399000000000001</v>
      </c>
      <c r="H122">
        <v>0.79860000000000009</v>
      </c>
    </row>
    <row r="123" spans="1:8" x14ac:dyDescent="0.2">
      <c r="A123">
        <v>185820.734</v>
      </c>
      <c r="B123">
        <v>-42.8</v>
      </c>
      <c r="C123">
        <v>-42.720999999999997</v>
      </c>
      <c r="D123">
        <v>9.1959999999999997</v>
      </c>
      <c r="E123">
        <v>56.164999999999999</v>
      </c>
      <c r="F123">
        <v>80</v>
      </c>
      <c r="G123">
        <v>67.978999999999999</v>
      </c>
      <c r="H123">
        <v>0.96800000000000008</v>
      </c>
    </row>
    <row r="124" spans="1:8" x14ac:dyDescent="0.2">
      <c r="A124">
        <v>185821.391</v>
      </c>
      <c r="B124">
        <v>-42.863</v>
      </c>
      <c r="C124">
        <v>-42.783000000000001</v>
      </c>
      <c r="D124">
        <v>9.6530000000000005</v>
      </c>
      <c r="E124">
        <v>67.834000000000003</v>
      </c>
      <c r="F124">
        <v>80</v>
      </c>
      <c r="G124">
        <v>65.13</v>
      </c>
      <c r="H124">
        <v>1.2034000000000002</v>
      </c>
    </row>
    <row r="125" spans="1:8" x14ac:dyDescent="0.2">
      <c r="A125">
        <v>185822.016</v>
      </c>
      <c r="B125">
        <v>-42.927</v>
      </c>
      <c r="C125">
        <v>-42.844999999999999</v>
      </c>
      <c r="D125">
        <v>9.7620000000000005</v>
      </c>
      <c r="E125">
        <v>78.555000000000007</v>
      </c>
      <c r="F125">
        <v>80</v>
      </c>
      <c r="G125">
        <v>65.254999999999995</v>
      </c>
      <c r="H125">
        <v>1.4333</v>
      </c>
    </row>
    <row r="126" spans="1:8" x14ac:dyDescent="0.2">
      <c r="A126">
        <v>185822.65599999999</v>
      </c>
      <c r="B126">
        <v>-42.981999999999999</v>
      </c>
      <c r="C126">
        <v>-42.9</v>
      </c>
      <c r="D126">
        <v>8.56</v>
      </c>
      <c r="E126">
        <v>84.012</v>
      </c>
      <c r="F126">
        <v>80</v>
      </c>
      <c r="G126">
        <v>64.677999999999997</v>
      </c>
      <c r="H126">
        <v>1.5565000000000002</v>
      </c>
    </row>
    <row r="127" spans="1:8" x14ac:dyDescent="0.2">
      <c r="A127">
        <v>191659.625</v>
      </c>
      <c r="B127">
        <v>-42.957000000000001</v>
      </c>
      <c r="C127">
        <v>-42.957000000000001</v>
      </c>
      <c r="D127">
        <v>0</v>
      </c>
      <c r="E127">
        <v>88.340999999999994</v>
      </c>
      <c r="F127">
        <v>80</v>
      </c>
      <c r="G127">
        <v>59.664000000000001</v>
      </c>
      <c r="H127">
        <v>1.6577</v>
      </c>
    </row>
    <row r="128" spans="1:8" x14ac:dyDescent="0.2">
      <c r="A128">
        <v>191660.56200000001</v>
      </c>
      <c r="B128">
        <v>-43.033000000000001</v>
      </c>
      <c r="C128">
        <v>-43.033999999999999</v>
      </c>
      <c r="D128">
        <v>8.2409999999999997</v>
      </c>
      <c r="E128">
        <v>103.03700000000001</v>
      </c>
      <c r="F128">
        <v>80</v>
      </c>
      <c r="G128">
        <v>58.719000000000001</v>
      </c>
      <c r="H128">
        <v>2.0251000000000001</v>
      </c>
    </row>
    <row r="129" spans="1:8" x14ac:dyDescent="0.2">
      <c r="A129">
        <v>191661.18700000001</v>
      </c>
      <c r="B129">
        <v>-43.094000000000001</v>
      </c>
      <c r="C129">
        <v>-43.095999999999997</v>
      </c>
      <c r="D129">
        <v>9.8729999999999993</v>
      </c>
      <c r="E129">
        <v>108.746</v>
      </c>
      <c r="F129">
        <v>80</v>
      </c>
      <c r="G129">
        <v>58.485999999999997</v>
      </c>
      <c r="H129">
        <v>2.1802000000000001</v>
      </c>
    </row>
    <row r="130" spans="1:8" x14ac:dyDescent="0.2">
      <c r="A130">
        <v>191661.81200000001</v>
      </c>
      <c r="B130">
        <v>-43.151000000000003</v>
      </c>
      <c r="C130">
        <v>-43.154000000000003</v>
      </c>
      <c r="D130">
        <v>9.0990000000000002</v>
      </c>
      <c r="E130">
        <v>111.584</v>
      </c>
      <c r="F130">
        <v>80</v>
      </c>
      <c r="G130">
        <v>59.390999999999998</v>
      </c>
      <c r="H130">
        <v>2.2593999999999999</v>
      </c>
    </row>
    <row r="131" spans="1:8" x14ac:dyDescent="0.2">
      <c r="A131">
        <v>191662.45300000001</v>
      </c>
      <c r="B131">
        <v>-43.203000000000003</v>
      </c>
      <c r="C131">
        <v>-43.206000000000003</v>
      </c>
      <c r="D131">
        <v>8.2379999999999995</v>
      </c>
      <c r="E131">
        <v>107.748</v>
      </c>
      <c r="F131">
        <v>80</v>
      </c>
      <c r="G131">
        <v>59.353000000000002</v>
      </c>
      <c r="H131">
        <v>2.1527000000000003</v>
      </c>
    </row>
    <row r="132" spans="1:8" x14ac:dyDescent="0.2">
      <c r="A132">
        <v>191663.40599999999</v>
      </c>
      <c r="B132">
        <v>-43.271999999999998</v>
      </c>
      <c r="C132">
        <v>-43.276000000000003</v>
      </c>
      <c r="D132">
        <v>7.3120000000000003</v>
      </c>
      <c r="E132">
        <v>96.036000000000001</v>
      </c>
      <c r="F132">
        <v>80</v>
      </c>
      <c r="G132">
        <v>60.991999999999997</v>
      </c>
      <c r="H132">
        <v>1.8458000000000001</v>
      </c>
    </row>
    <row r="133" spans="1:8" x14ac:dyDescent="0.2">
      <c r="A133">
        <v>191664.34400000001</v>
      </c>
      <c r="B133">
        <v>-43.337000000000003</v>
      </c>
      <c r="C133">
        <v>-43.341000000000001</v>
      </c>
      <c r="D133">
        <v>6.92</v>
      </c>
      <c r="E133">
        <v>78.537999999999997</v>
      </c>
      <c r="F133">
        <v>80</v>
      </c>
      <c r="G133">
        <v>62.185000000000002</v>
      </c>
      <c r="H133">
        <v>1.4333</v>
      </c>
    </row>
    <row r="134" spans="1:8" x14ac:dyDescent="0.2">
      <c r="A134">
        <v>191665.29699999999</v>
      </c>
      <c r="B134">
        <v>-43.399000000000001</v>
      </c>
      <c r="C134">
        <v>-43.404000000000003</v>
      </c>
      <c r="D134">
        <v>6.6559999999999997</v>
      </c>
      <c r="E134">
        <v>63.896000000000001</v>
      </c>
      <c r="F134">
        <v>80</v>
      </c>
      <c r="G134">
        <v>64.075000000000003</v>
      </c>
      <c r="H134">
        <v>1.1220000000000001</v>
      </c>
    </row>
    <row r="135" spans="1:8" x14ac:dyDescent="0.2">
      <c r="A135">
        <v>191666.234</v>
      </c>
      <c r="B135">
        <v>-43.457000000000001</v>
      </c>
      <c r="C135">
        <v>-43.462000000000003</v>
      </c>
      <c r="D135">
        <v>6.1289999999999996</v>
      </c>
      <c r="E135">
        <v>54.62</v>
      </c>
      <c r="F135">
        <v>80</v>
      </c>
      <c r="G135">
        <v>62.75</v>
      </c>
      <c r="H135">
        <v>0.93830000000000002</v>
      </c>
    </row>
    <row r="136" spans="1:8" x14ac:dyDescent="0.2">
      <c r="A136">
        <v>191667.18700000001</v>
      </c>
      <c r="B136">
        <v>-43.512999999999998</v>
      </c>
      <c r="C136">
        <v>-43.518999999999998</v>
      </c>
      <c r="D136">
        <v>6.03</v>
      </c>
      <c r="E136">
        <v>48.970999999999997</v>
      </c>
      <c r="F136">
        <v>80</v>
      </c>
      <c r="G136">
        <v>63.442</v>
      </c>
      <c r="H136">
        <v>0.83050000000000013</v>
      </c>
    </row>
    <row r="137" spans="1:8" x14ac:dyDescent="0.2">
      <c r="A137">
        <v>191668.141</v>
      </c>
      <c r="B137">
        <v>-43.584000000000003</v>
      </c>
      <c r="C137">
        <v>-43.591000000000001</v>
      </c>
      <c r="D137">
        <v>7.59</v>
      </c>
      <c r="E137">
        <v>46.902000000000001</v>
      </c>
      <c r="F137">
        <v>80</v>
      </c>
      <c r="G137">
        <v>63.515999999999998</v>
      </c>
      <c r="H137">
        <v>0.79200000000000004</v>
      </c>
    </row>
    <row r="138" spans="1:8" x14ac:dyDescent="0.2">
      <c r="A138">
        <v>191668.766</v>
      </c>
      <c r="B138">
        <v>-43.640999999999998</v>
      </c>
      <c r="C138">
        <v>-43.649000000000001</v>
      </c>
      <c r="D138">
        <v>9.0679999999999996</v>
      </c>
      <c r="E138">
        <v>45.415999999999997</v>
      </c>
      <c r="F138">
        <v>80</v>
      </c>
      <c r="G138">
        <v>64.900999999999996</v>
      </c>
      <c r="H138">
        <v>0.76449999999999996</v>
      </c>
    </row>
    <row r="139" spans="1:8" x14ac:dyDescent="0.2">
      <c r="A139">
        <v>191669.391</v>
      </c>
      <c r="B139">
        <v>-43.698999999999998</v>
      </c>
      <c r="C139">
        <v>-43.707000000000001</v>
      </c>
      <c r="D139">
        <v>9.3729999999999993</v>
      </c>
      <c r="E139">
        <v>45.567999999999998</v>
      </c>
      <c r="F139">
        <v>80</v>
      </c>
      <c r="G139">
        <v>65.111000000000004</v>
      </c>
      <c r="H139">
        <v>0.76670000000000005</v>
      </c>
    </row>
    <row r="140" spans="1:8" x14ac:dyDescent="0.2">
      <c r="A140">
        <v>191670.016</v>
      </c>
      <c r="B140">
        <v>-43.756</v>
      </c>
      <c r="C140">
        <v>-43.764000000000003</v>
      </c>
      <c r="D140">
        <v>9.0640000000000001</v>
      </c>
      <c r="E140">
        <v>46.615000000000002</v>
      </c>
      <c r="F140">
        <v>80</v>
      </c>
      <c r="G140">
        <v>63.201000000000001</v>
      </c>
      <c r="H140">
        <v>0.78649999999999998</v>
      </c>
    </row>
    <row r="141" spans="1:8" x14ac:dyDescent="0.2">
      <c r="A141">
        <v>191670.67199999999</v>
      </c>
      <c r="B141">
        <v>-43.81</v>
      </c>
      <c r="C141">
        <v>-43.819000000000003</v>
      </c>
      <c r="D141">
        <v>8.52</v>
      </c>
      <c r="E141">
        <v>49.018999999999998</v>
      </c>
      <c r="F141">
        <v>80</v>
      </c>
      <c r="G141">
        <v>64.054000000000002</v>
      </c>
      <c r="H141">
        <v>0.83160000000000012</v>
      </c>
    </row>
    <row r="142" spans="1:8" x14ac:dyDescent="0.2">
      <c r="A142">
        <v>191671.31200000001</v>
      </c>
      <c r="B142">
        <v>-43.863999999999997</v>
      </c>
      <c r="C142">
        <v>-43.872999999999998</v>
      </c>
      <c r="D142">
        <v>8.4689999999999994</v>
      </c>
      <c r="E142">
        <v>49.564999999999998</v>
      </c>
      <c r="F142">
        <v>80</v>
      </c>
      <c r="G142">
        <v>63.692999999999998</v>
      </c>
      <c r="H142">
        <v>0.84150000000000014</v>
      </c>
    </row>
    <row r="143" spans="1:8" x14ac:dyDescent="0.2">
      <c r="A143">
        <v>191671.95300000001</v>
      </c>
      <c r="B143">
        <v>-43.917000000000002</v>
      </c>
      <c r="C143">
        <v>-43.926000000000002</v>
      </c>
      <c r="D143">
        <v>8.2210000000000001</v>
      </c>
      <c r="E143">
        <v>48.796999999999997</v>
      </c>
      <c r="F143">
        <v>80</v>
      </c>
      <c r="G143">
        <v>64.42</v>
      </c>
      <c r="H143">
        <v>0.82720000000000005</v>
      </c>
    </row>
    <row r="144" spans="1:8" x14ac:dyDescent="0.2">
      <c r="A144">
        <v>191672.59400000001</v>
      </c>
      <c r="B144">
        <v>-43.975999999999999</v>
      </c>
      <c r="C144">
        <v>-43.985999999999997</v>
      </c>
      <c r="D144">
        <v>9.2780000000000005</v>
      </c>
      <c r="E144">
        <v>49.286000000000001</v>
      </c>
      <c r="F144">
        <v>80</v>
      </c>
      <c r="G144">
        <v>63.634999999999998</v>
      </c>
      <c r="H144">
        <v>0.83600000000000008</v>
      </c>
    </row>
    <row r="145" spans="1:8" x14ac:dyDescent="0.2">
      <c r="A145">
        <v>191673.234</v>
      </c>
      <c r="B145">
        <v>-44.037999999999997</v>
      </c>
      <c r="C145">
        <v>-44.048999999999999</v>
      </c>
      <c r="D145">
        <v>9.875</v>
      </c>
      <c r="E145">
        <v>50.283999999999999</v>
      </c>
      <c r="F145">
        <v>80</v>
      </c>
      <c r="G145">
        <v>64.069999999999993</v>
      </c>
      <c r="H145">
        <v>0.85470000000000013</v>
      </c>
    </row>
    <row r="146" spans="1:8" x14ac:dyDescent="0.2">
      <c r="A146">
        <v>191673.891</v>
      </c>
      <c r="B146">
        <v>-44.100999999999999</v>
      </c>
      <c r="C146">
        <v>-44.113</v>
      </c>
      <c r="D146">
        <v>9.7330000000000005</v>
      </c>
      <c r="E146">
        <v>51.482999999999997</v>
      </c>
      <c r="F146">
        <v>80</v>
      </c>
      <c r="G146">
        <v>63.820999999999998</v>
      </c>
      <c r="H146">
        <v>0.87780000000000014</v>
      </c>
    </row>
    <row r="147" spans="1:8" x14ac:dyDescent="0.2">
      <c r="A147">
        <v>191674.53099999999</v>
      </c>
      <c r="B147">
        <v>-44.164000000000001</v>
      </c>
      <c r="C147">
        <v>-44.177</v>
      </c>
      <c r="D147">
        <v>10.015000000000001</v>
      </c>
      <c r="E147">
        <v>53.531999999999996</v>
      </c>
      <c r="F147">
        <v>80</v>
      </c>
      <c r="G147">
        <v>63.835999999999999</v>
      </c>
      <c r="H147">
        <v>0.91739999999999999</v>
      </c>
    </row>
    <row r="148" spans="1:8" x14ac:dyDescent="0.2">
      <c r="A148">
        <v>191675.17199999999</v>
      </c>
      <c r="B148">
        <v>-44.228999999999999</v>
      </c>
      <c r="C148">
        <v>-44.241999999999997</v>
      </c>
      <c r="D148">
        <v>10.214</v>
      </c>
      <c r="E148">
        <v>57.564</v>
      </c>
      <c r="F148">
        <v>80</v>
      </c>
      <c r="G148">
        <v>62.627000000000002</v>
      </c>
      <c r="H148">
        <v>0.99550000000000016</v>
      </c>
    </row>
    <row r="149" spans="1:8" x14ac:dyDescent="0.2">
      <c r="A149">
        <v>191675.81200000001</v>
      </c>
      <c r="B149">
        <v>-44.290999999999997</v>
      </c>
      <c r="C149">
        <v>-44.305</v>
      </c>
      <c r="D149">
        <v>9.7620000000000005</v>
      </c>
      <c r="E149">
        <v>61.816000000000003</v>
      </c>
      <c r="F149">
        <v>80</v>
      </c>
      <c r="G149">
        <v>64.066999999999993</v>
      </c>
      <c r="H149">
        <v>1.0802</v>
      </c>
    </row>
    <row r="150" spans="1:8" x14ac:dyDescent="0.2">
      <c r="A150">
        <v>191676.45300000001</v>
      </c>
      <c r="B150">
        <v>-44.348999999999997</v>
      </c>
      <c r="C150">
        <v>-44.363</v>
      </c>
      <c r="D150">
        <v>9.1329999999999991</v>
      </c>
      <c r="E150">
        <v>61.604999999999997</v>
      </c>
      <c r="F150">
        <v>80</v>
      </c>
      <c r="G150">
        <v>62.709000000000003</v>
      </c>
      <c r="H150">
        <v>1.0758000000000001</v>
      </c>
    </row>
    <row r="151" spans="1:8" x14ac:dyDescent="0.2">
      <c r="A151">
        <v>191677.07800000001</v>
      </c>
      <c r="B151">
        <v>-44.405999999999999</v>
      </c>
      <c r="C151">
        <v>-44.420999999999999</v>
      </c>
      <c r="D151">
        <v>9.08</v>
      </c>
      <c r="E151">
        <v>59.454999999999998</v>
      </c>
      <c r="F151">
        <v>80</v>
      </c>
      <c r="G151">
        <v>62.668999999999997</v>
      </c>
      <c r="H151">
        <v>1.0328999999999999</v>
      </c>
    </row>
    <row r="152" spans="1:8" x14ac:dyDescent="0.2">
      <c r="A152">
        <v>191677.68700000001</v>
      </c>
      <c r="B152">
        <v>-44.465000000000003</v>
      </c>
      <c r="C152">
        <v>-44.48</v>
      </c>
      <c r="D152">
        <v>9.6289999999999996</v>
      </c>
      <c r="E152">
        <v>57.308999999999997</v>
      </c>
      <c r="F152">
        <v>80</v>
      </c>
      <c r="G152">
        <v>64.260000000000005</v>
      </c>
      <c r="H152">
        <v>0.9900000000000001</v>
      </c>
    </row>
    <row r="153" spans="1:8" x14ac:dyDescent="0.2">
      <c r="A153">
        <v>191678.31200000001</v>
      </c>
      <c r="B153">
        <v>-44.534999999999997</v>
      </c>
      <c r="C153">
        <v>-44.551000000000002</v>
      </c>
      <c r="D153">
        <v>11.686</v>
      </c>
      <c r="E153">
        <v>57.457000000000001</v>
      </c>
      <c r="F153">
        <v>80</v>
      </c>
      <c r="G153">
        <v>62.527999999999999</v>
      </c>
      <c r="H153">
        <v>0.99330000000000007</v>
      </c>
    </row>
    <row r="154" spans="1:8" x14ac:dyDescent="0.2">
      <c r="A154">
        <v>191678.92199999999</v>
      </c>
      <c r="B154">
        <v>-44.615000000000002</v>
      </c>
      <c r="C154">
        <v>-44.631999999999998</v>
      </c>
      <c r="D154">
        <v>13.209</v>
      </c>
      <c r="E154">
        <v>59.991</v>
      </c>
      <c r="F154">
        <v>80</v>
      </c>
      <c r="G154">
        <v>61.957000000000001</v>
      </c>
      <c r="H154">
        <v>1.0439000000000001</v>
      </c>
    </row>
    <row r="155" spans="1:8" x14ac:dyDescent="0.2">
      <c r="A155">
        <v>191679.54699999999</v>
      </c>
      <c r="B155">
        <v>-44.697000000000003</v>
      </c>
      <c r="C155">
        <v>-44.713999999999999</v>
      </c>
      <c r="D155">
        <v>13.07</v>
      </c>
      <c r="E155">
        <v>74.748999999999995</v>
      </c>
      <c r="F155">
        <v>80</v>
      </c>
      <c r="G155">
        <v>60.923000000000002</v>
      </c>
      <c r="H155">
        <v>1.3497000000000001</v>
      </c>
    </row>
    <row r="156" spans="1:8" x14ac:dyDescent="0.2">
      <c r="A156">
        <v>191680.18700000001</v>
      </c>
      <c r="B156">
        <v>-44.773000000000003</v>
      </c>
      <c r="C156">
        <v>-44.790999999999997</v>
      </c>
      <c r="D156">
        <v>12.025</v>
      </c>
      <c r="E156">
        <v>85.474000000000004</v>
      </c>
      <c r="F156">
        <v>80</v>
      </c>
      <c r="G156">
        <v>60.878</v>
      </c>
      <c r="H156">
        <v>1.5906</v>
      </c>
    </row>
    <row r="157" spans="1:8" x14ac:dyDescent="0.2">
      <c r="A157">
        <v>191680.81200000001</v>
      </c>
      <c r="B157">
        <v>-44.844000000000001</v>
      </c>
      <c r="C157">
        <v>-44.863</v>
      </c>
      <c r="D157">
        <v>11.462999999999999</v>
      </c>
      <c r="E157">
        <v>80.923000000000002</v>
      </c>
      <c r="F157">
        <v>80</v>
      </c>
      <c r="G157">
        <v>62.835000000000001</v>
      </c>
      <c r="H157">
        <v>1.4861000000000002</v>
      </c>
    </row>
    <row r="158" spans="1:8" x14ac:dyDescent="0.2">
      <c r="A158">
        <v>191681.43700000001</v>
      </c>
      <c r="B158">
        <v>-44.914000000000001</v>
      </c>
      <c r="C158">
        <v>-44.933999999999997</v>
      </c>
      <c r="D158">
        <v>11.204000000000001</v>
      </c>
      <c r="E158">
        <v>73.783000000000001</v>
      </c>
      <c r="F158">
        <v>80</v>
      </c>
      <c r="G158">
        <v>62.920999999999999</v>
      </c>
      <c r="H158">
        <v>1.3288</v>
      </c>
    </row>
    <row r="159" spans="1:8" x14ac:dyDescent="0.2">
      <c r="A159">
        <v>191682.07800000001</v>
      </c>
      <c r="B159">
        <v>-44.988</v>
      </c>
      <c r="C159">
        <v>-45.008000000000003</v>
      </c>
      <c r="D159">
        <v>11.786</v>
      </c>
      <c r="E159">
        <v>66.007999999999996</v>
      </c>
      <c r="F159">
        <v>80</v>
      </c>
      <c r="G159">
        <v>64.366</v>
      </c>
      <c r="H159">
        <v>1.1649</v>
      </c>
    </row>
    <row r="160" spans="1:8" x14ac:dyDescent="0.2">
      <c r="A160">
        <v>191682.70300000001</v>
      </c>
      <c r="B160">
        <v>-45.069000000000003</v>
      </c>
      <c r="C160">
        <v>-45.09</v>
      </c>
      <c r="D160">
        <v>12.925000000000001</v>
      </c>
      <c r="E160">
        <v>60.024999999999999</v>
      </c>
      <c r="F160">
        <v>80</v>
      </c>
      <c r="G160">
        <v>63.182000000000002</v>
      </c>
      <c r="H160">
        <v>1.0439000000000001</v>
      </c>
    </row>
    <row r="161" spans="1:8" x14ac:dyDescent="0.2">
      <c r="A161">
        <v>191683.34400000001</v>
      </c>
      <c r="B161">
        <v>-45.151000000000003</v>
      </c>
      <c r="C161">
        <v>-45.173000000000002</v>
      </c>
      <c r="D161">
        <v>13.262</v>
      </c>
      <c r="E161">
        <v>58.448</v>
      </c>
      <c r="F161">
        <v>80</v>
      </c>
      <c r="G161">
        <v>63.183</v>
      </c>
      <c r="H161">
        <v>1.0131000000000001</v>
      </c>
    </row>
    <row r="162" spans="1:8" x14ac:dyDescent="0.2">
      <c r="A162">
        <v>191683.96900000001</v>
      </c>
      <c r="B162">
        <v>-45.232999999999997</v>
      </c>
      <c r="C162">
        <v>-45.255000000000003</v>
      </c>
      <c r="D162">
        <v>12.96</v>
      </c>
      <c r="E162">
        <v>70.87</v>
      </c>
      <c r="F162">
        <v>80</v>
      </c>
      <c r="G162">
        <v>60.698</v>
      </c>
      <c r="H162">
        <v>1.2672000000000001</v>
      </c>
    </row>
    <row r="163" spans="1:8" x14ac:dyDescent="0.2">
      <c r="A163">
        <v>191684.59400000001</v>
      </c>
      <c r="B163">
        <v>-45.301000000000002</v>
      </c>
      <c r="C163">
        <v>-45.325000000000003</v>
      </c>
      <c r="D163">
        <v>11.05</v>
      </c>
      <c r="E163">
        <v>101.458</v>
      </c>
      <c r="F163">
        <v>80</v>
      </c>
      <c r="G163">
        <v>56.268000000000001</v>
      </c>
      <c r="H163">
        <v>1.9844000000000002</v>
      </c>
    </row>
    <row r="164" spans="1:8" x14ac:dyDescent="0.2">
      <c r="A164">
        <v>191685.21900000001</v>
      </c>
      <c r="B164">
        <v>-45.353999999999999</v>
      </c>
      <c r="C164">
        <v>-45.378</v>
      </c>
      <c r="D164">
        <v>8.5990000000000002</v>
      </c>
      <c r="E164">
        <v>129.346</v>
      </c>
      <c r="F164">
        <v>80</v>
      </c>
      <c r="G164">
        <v>54.954999999999998</v>
      </c>
      <c r="H164">
        <v>2.8017000000000003</v>
      </c>
    </row>
    <row r="165" spans="1:8" x14ac:dyDescent="0.2">
      <c r="A165">
        <v>191686.15599999999</v>
      </c>
      <c r="B165">
        <v>-45.427</v>
      </c>
      <c r="C165">
        <v>-45.451999999999998</v>
      </c>
      <c r="D165">
        <v>7.8259999999999996</v>
      </c>
      <c r="E165">
        <v>137.19200000000001</v>
      </c>
      <c r="F165">
        <v>80</v>
      </c>
      <c r="G165">
        <v>57.143000000000001</v>
      </c>
      <c r="H165">
        <v>3.0723000000000003</v>
      </c>
    </row>
    <row r="166" spans="1:8" x14ac:dyDescent="0.2">
      <c r="A166">
        <v>191687.09400000001</v>
      </c>
      <c r="B166">
        <v>-45.497999999999998</v>
      </c>
      <c r="C166">
        <v>-45.523000000000003</v>
      </c>
      <c r="D166">
        <v>7.6920000000000002</v>
      </c>
      <c r="E166">
        <v>129.94800000000001</v>
      </c>
      <c r="F166">
        <v>80</v>
      </c>
      <c r="G166">
        <v>56.951999999999998</v>
      </c>
      <c r="H166">
        <v>2.8226</v>
      </c>
    </row>
    <row r="167" spans="1:8" x14ac:dyDescent="0.2">
      <c r="A167">
        <v>191688.03099999999</v>
      </c>
      <c r="B167">
        <v>-45.566000000000003</v>
      </c>
      <c r="C167">
        <v>-45.591999999999999</v>
      </c>
      <c r="D167">
        <v>7.2939999999999996</v>
      </c>
      <c r="E167">
        <v>123.34</v>
      </c>
      <c r="F167">
        <v>80</v>
      </c>
      <c r="G167">
        <v>58.360999999999997</v>
      </c>
      <c r="H167">
        <v>2.6092</v>
      </c>
    </row>
    <row r="168" spans="1:8" x14ac:dyDescent="0.2">
      <c r="A168">
        <v>191688.65599999999</v>
      </c>
      <c r="B168">
        <v>-45.616</v>
      </c>
      <c r="C168">
        <v>-45.643000000000001</v>
      </c>
      <c r="D168">
        <v>8.1560000000000006</v>
      </c>
      <c r="E168">
        <v>123.125</v>
      </c>
      <c r="F168">
        <v>80</v>
      </c>
      <c r="G168">
        <v>57.938000000000002</v>
      </c>
      <c r="H168">
        <v>2.6015000000000006</v>
      </c>
    </row>
    <row r="169" spans="1:8" x14ac:dyDescent="0.2">
      <c r="A169">
        <v>191689.59400000001</v>
      </c>
      <c r="B169">
        <v>-45.673000000000002</v>
      </c>
      <c r="C169">
        <v>-45.7</v>
      </c>
      <c r="D169">
        <v>6.0970000000000004</v>
      </c>
      <c r="E169">
        <v>115.569</v>
      </c>
      <c r="F169">
        <v>80</v>
      </c>
      <c r="G169">
        <v>59.374000000000002</v>
      </c>
      <c r="H169">
        <v>2.3738000000000001</v>
      </c>
    </row>
    <row r="170" spans="1:8" x14ac:dyDescent="0.2">
      <c r="A170">
        <v>195247.57800000001</v>
      </c>
      <c r="B170">
        <v>-45.761000000000003</v>
      </c>
      <c r="C170">
        <v>-45.759</v>
      </c>
      <c r="D170">
        <v>0</v>
      </c>
      <c r="E170">
        <v>115.26900000000001</v>
      </c>
      <c r="F170">
        <v>80</v>
      </c>
      <c r="G170">
        <v>59.378</v>
      </c>
      <c r="H170">
        <v>2.3650000000000002</v>
      </c>
    </row>
    <row r="171" spans="1:8" x14ac:dyDescent="0.2">
      <c r="A171">
        <v>195248.516</v>
      </c>
      <c r="B171">
        <v>-45.835000000000001</v>
      </c>
      <c r="C171">
        <v>-45.831000000000003</v>
      </c>
      <c r="D171">
        <v>7.6239999999999997</v>
      </c>
      <c r="E171">
        <v>120.56</v>
      </c>
      <c r="F171">
        <v>80</v>
      </c>
      <c r="G171">
        <v>57.753999999999998</v>
      </c>
      <c r="H171">
        <v>2.5223000000000004</v>
      </c>
    </row>
    <row r="172" spans="1:8" x14ac:dyDescent="0.2">
      <c r="A172">
        <v>195249.46900000001</v>
      </c>
      <c r="B172">
        <v>-45.904000000000003</v>
      </c>
      <c r="C172">
        <v>-45.898000000000003</v>
      </c>
      <c r="D172">
        <v>7.0430000000000001</v>
      </c>
      <c r="E172">
        <v>128.137</v>
      </c>
      <c r="F172">
        <v>80</v>
      </c>
      <c r="G172">
        <v>55.716999999999999</v>
      </c>
      <c r="H172">
        <v>2.7621000000000002</v>
      </c>
    </row>
    <row r="173" spans="1:8" x14ac:dyDescent="0.2">
      <c r="A173">
        <v>195250.43700000001</v>
      </c>
      <c r="B173">
        <v>-45.973999999999997</v>
      </c>
      <c r="C173">
        <v>-45.966000000000001</v>
      </c>
      <c r="D173">
        <v>7.0780000000000003</v>
      </c>
      <c r="E173">
        <v>131.19200000000001</v>
      </c>
      <c r="F173">
        <v>80</v>
      </c>
      <c r="G173">
        <v>55.959000000000003</v>
      </c>
      <c r="H173">
        <v>2.8633000000000006</v>
      </c>
    </row>
    <row r="174" spans="1:8" x14ac:dyDescent="0.2">
      <c r="A174">
        <v>195251.06200000001</v>
      </c>
      <c r="B174">
        <v>-46.033999999999999</v>
      </c>
      <c r="C174">
        <v>-46.024000000000001</v>
      </c>
      <c r="D174">
        <v>9.0389999999999997</v>
      </c>
      <c r="E174">
        <v>132.39400000000001</v>
      </c>
      <c r="F174">
        <v>80</v>
      </c>
      <c r="G174">
        <v>56.029000000000003</v>
      </c>
      <c r="H174">
        <v>2.9051000000000005</v>
      </c>
    </row>
    <row r="175" spans="1:8" x14ac:dyDescent="0.2">
      <c r="A175">
        <v>195251.68700000001</v>
      </c>
      <c r="B175">
        <v>-46.1</v>
      </c>
      <c r="C175">
        <v>-46.087000000000003</v>
      </c>
      <c r="D175">
        <v>10.352</v>
      </c>
      <c r="E175">
        <v>130.20500000000001</v>
      </c>
      <c r="F175">
        <v>80</v>
      </c>
      <c r="G175">
        <v>56.834000000000003</v>
      </c>
      <c r="H175">
        <v>2.8303000000000003</v>
      </c>
    </row>
    <row r="176" spans="1:8" x14ac:dyDescent="0.2">
      <c r="A176">
        <v>195252.29699999999</v>
      </c>
      <c r="B176">
        <v>-46.168999999999997</v>
      </c>
      <c r="C176">
        <v>-46.155000000000001</v>
      </c>
      <c r="D176">
        <v>10.928000000000001</v>
      </c>
      <c r="E176">
        <v>122.596</v>
      </c>
      <c r="F176">
        <v>80</v>
      </c>
      <c r="G176">
        <v>57.845999999999997</v>
      </c>
      <c r="H176">
        <v>2.5861000000000001</v>
      </c>
    </row>
    <row r="177" spans="1:8" x14ac:dyDescent="0.2">
      <c r="A177">
        <v>195252.93700000001</v>
      </c>
      <c r="B177">
        <v>-46.238999999999997</v>
      </c>
      <c r="C177">
        <v>-46.222000000000001</v>
      </c>
      <c r="D177">
        <v>10.602</v>
      </c>
      <c r="E177">
        <v>112.381</v>
      </c>
      <c r="F177">
        <v>80</v>
      </c>
      <c r="G177">
        <v>59.807000000000002</v>
      </c>
      <c r="H177">
        <v>2.2814000000000001</v>
      </c>
    </row>
    <row r="178" spans="1:8" x14ac:dyDescent="0.2">
      <c r="A178">
        <v>195253.56200000001</v>
      </c>
      <c r="B178">
        <v>-46.302</v>
      </c>
      <c r="C178">
        <v>-46.283999999999999</v>
      </c>
      <c r="D178">
        <v>9.7620000000000005</v>
      </c>
      <c r="E178">
        <v>101.15600000000001</v>
      </c>
      <c r="F178">
        <v>80</v>
      </c>
      <c r="G178">
        <v>61.057000000000002</v>
      </c>
      <c r="H178">
        <v>1.9767000000000001</v>
      </c>
    </row>
    <row r="179" spans="1:8" x14ac:dyDescent="0.2">
      <c r="A179">
        <v>195254.20300000001</v>
      </c>
      <c r="B179">
        <v>-46.360999999999997</v>
      </c>
      <c r="C179">
        <v>-46.341000000000001</v>
      </c>
      <c r="D179">
        <v>9.0210000000000008</v>
      </c>
      <c r="E179">
        <v>90.772999999999996</v>
      </c>
      <c r="F179">
        <v>80</v>
      </c>
      <c r="G179">
        <v>60.106999999999999</v>
      </c>
      <c r="H179">
        <v>1.7160000000000002</v>
      </c>
    </row>
    <row r="180" spans="1:8" x14ac:dyDescent="0.2">
      <c r="A180">
        <v>195254.84400000001</v>
      </c>
      <c r="B180">
        <v>-46.426000000000002</v>
      </c>
      <c r="C180">
        <v>-46.404000000000003</v>
      </c>
      <c r="D180">
        <v>10.000999999999999</v>
      </c>
      <c r="E180">
        <v>85.921000000000006</v>
      </c>
      <c r="F180">
        <v>80</v>
      </c>
      <c r="G180">
        <v>60.850999999999999</v>
      </c>
      <c r="H180">
        <v>1.6016000000000001</v>
      </c>
    </row>
    <row r="181" spans="1:8" x14ac:dyDescent="0.2">
      <c r="A181">
        <v>195255.46900000001</v>
      </c>
      <c r="B181">
        <v>-46.505000000000003</v>
      </c>
      <c r="C181">
        <v>-46.48</v>
      </c>
      <c r="D181">
        <v>12.016999999999999</v>
      </c>
      <c r="E181">
        <v>82.317999999999998</v>
      </c>
      <c r="F181">
        <v>80</v>
      </c>
      <c r="G181">
        <v>60.601999999999997</v>
      </c>
      <c r="H181">
        <v>1.518</v>
      </c>
    </row>
    <row r="182" spans="1:8" x14ac:dyDescent="0.2">
      <c r="A182">
        <v>195256.09400000001</v>
      </c>
      <c r="B182">
        <v>-46.591000000000001</v>
      </c>
      <c r="C182">
        <v>-46.564</v>
      </c>
      <c r="D182">
        <v>13.169</v>
      </c>
      <c r="E182">
        <v>77.435000000000002</v>
      </c>
      <c r="F182">
        <v>80</v>
      </c>
      <c r="G182">
        <v>62.16</v>
      </c>
      <c r="H182">
        <v>1.4091</v>
      </c>
    </row>
    <row r="183" spans="1:8" x14ac:dyDescent="0.2">
      <c r="A183">
        <v>195256.734</v>
      </c>
      <c r="B183">
        <v>-46.667999999999999</v>
      </c>
      <c r="C183">
        <v>-46.639000000000003</v>
      </c>
      <c r="D183">
        <v>11.81</v>
      </c>
      <c r="E183">
        <v>72.444000000000003</v>
      </c>
      <c r="F183">
        <v>80</v>
      </c>
      <c r="G183">
        <v>61.886000000000003</v>
      </c>
      <c r="H183">
        <v>1.3002</v>
      </c>
    </row>
    <row r="184" spans="1:8" x14ac:dyDescent="0.2">
      <c r="A184">
        <v>195257.375</v>
      </c>
      <c r="B184">
        <v>-46.731000000000002</v>
      </c>
      <c r="C184">
        <v>-46.698999999999998</v>
      </c>
      <c r="D184">
        <v>9.6080000000000005</v>
      </c>
      <c r="E184">
        <v>66.828999999999994</v>
      </c>
      <c r="F184">
        <v>80</v>
      </c>
      <c r="G184">
        <v>62.368000000000002</v>
      </c>
      <c r="H184">
        <v>1.1825000000000001</v>
      </c>
    </row>
    <row r="185" spans="1:8" x14ac:dyDescent="0.2">
      <c r="A185">
        <v>195258</v>
      </c>
      <c r="B185">
        <v>-46.784999999999997</v>
      </c>
      <c r="C185">
        <v>-46.752000000000002</v>
      </c>
      <c r="D185">
        <v>8.3030000000000008</v>
      </c>
      <c r="E185">
        <v>63.107999999999997</v>
      </c>
      <c r="F185">
        <v>80</v>
      </c>
      <c r="G185">
        <v>61.435000000000002</v>
      </c>
      <c r="H185">
        <v>1.1054999999999999</v>
      </c>
    </row>
    <row r="186" spans="1:8" x14ac:dyDescent="0.2">
      <c r="A186">
        <v>195258.641</v>
      </c>
      <c r="B186">
        <v>-46.844000000000001</v>
      </c>
      <c r="C186">
        <v>-46.808999999999997</v>
      </c>
      <c r="D186">
        <v>8.9120000000000008</v>
      </c>
      <c r="E186">
        <v>61.326000000000001</v>
      </c>
      <c r="F186">
        <v>80</v>
      </c>
      <c r="G186">
        <v>61.563000000000002</v>
      </c>
      <c r="H186">
        <v>1.0703</v>
      </c>
    </row>
    <row r="187" spans="1:8" x14ac:dyDescent="0.2">
      <c r="A187">
        <v>195259.28099999999</v>
      </c>
      <c r="B187">
        <v>-46.908999999999999</v>
      </c>
      <c r="C187">
        <v>-46.872</v>
      </c>
      <c r="D187">
        <v>9.7810000000000006</v>
      </c>
      <c r="E187">
        <v>66.099000000000004</v>
      </c>
      <c r="F187">
        <v>80</v>
      </c>
      <c r="G187">
        <v>62.143999999999998</v>
      </c>
      <c r="H187">
        <v>1.1671</v>
      </c>
    </row>
    <row r="188" spans="1:8" x14ac:dyDescent="0.2">
      <c r="A188">
        <v>195259.92199999999</v>
      </c>
      <c r="B188">
        <v>-46.975000000000001</v>
      </c>
      <c r="C188">
        <v>-46.936</v>
      </c>
      <c r="D188">
        <v>10.127000000000001</v>
      </c>
      <c r="E188">
        <v>69.447000000000003</v>
      </c>
      <c r="F188">
        <v>80</v>
      </c>
      <c r="G188">
        <v>62.277000000000001</v>
      </c>
      <c r="H188">
        <v>1.2364000000000002</v>
      </c>
    </row>
    <row r="189" spans="1:8" x14ac:dyDescent="0.2">
      <c r="A189">
        <v>195260.56200000001</v>
      </c>
      <c r="B189">
        <v>-47.040999999999997</v>
      </c>
      <c r="C189">
        <v>-47</v>
      </c>
      <c r="D189">
        <v>10.044</v>
      </c>
      <c r="E189">
        <v>75.481999999999999</v>
      </c>
      <c r="F189">
        <v>80</v>
      </c>
      <c r="G189">
        <v>61.259</v>
      </c>
      <c r="H189">
        <v>1.3662000000000001</v>
      </c>
    </row>
    <row r="190" spans="1:8" x14ac:dyDescent="0.2">
      <c r="A190">
        <v>195261.17199999999</v>
      </c>
      <c r="B190">
        <v>-47.106999999999999</v>
      </c>
      <c r="C190">
        <v>-47.064</v>
      </c>
      <c r="D190">
        <v>10.313000000000001</v>
      </c>
      <c r="E190">
        <v>89.697999999999993</v>
      </c>
      <c r="F190">
        <v>80</v>
      </c>
      <c r="G190">
        <v>59.677999999999997</v>
      </c>
      <c r="H190">
        <v>1.6907000000000001</v>
      </c>
    </row>
    <row r="191" spans="1:8" x14ac:dyDescent="0.2">
      <c r="A191">
        <v>195261.81200000001</v>
      </c>
      <c r="B191">
        <v>-47.173999999999999</v>
      </c>
      <c r="C191">
        <v>-47.128999999999998</v>
      </c>
      <c r="D191">
        <v>10.401999999999999</v>
      </c>
      <c r="E191">
        <v>87.864000000000004</v>
      </c>
      <c r="F191">
        <v>80</v>
      </c>
      <c r="G191">
        <v>61.323</v>
      </c>
      <c r="H191">
        <v>1.6467000000000003</v>
      </c>
    </row>
    <row r="192" spans="1:8" x14ac:dyDescent="0.2">
      <c r="A192">
        <v>195262.45300000001</v>
      </c>
      <c r="B192">
        <v>-47.244999999999997</v>
      </c>
      <c r="C192">
        <v>-47.197000000000003</v>
      </c>
      <c r="D192">
        <v>10.535</v>
      </c>
      <c r="E192">
        <v>71.102000000000004</v>
      </c>
      <c r="F192">
        <v>80</v>
      </c>
      <c r="G192">
        <v>63.143000000000001</v>
      </c>
      <c r="H192">
        <v>1.2716000000000001</v>
      </c>
    </row>
    <row r="193" spans="1:8" x14ac:dyDescent="0.2">
      <c r="A193">
        <v>195263.07800000001</v>
      </c>
      <c r="B193">
        <v>-47.314</v>
      </c>
      <c r="C193">
        <v>-47.265000000000001</v>
      </c>
      <c r="D193">
        <v>10.617000000000001</v>
      </c>
      <c r="E193">
        <v>49.267000000000003</v>
      </c>
      <c r="F193">
        <v>80</v>
      </c>
      <c r="G193">
        <v>64.879000000000005</v>
      </c>
      <c r="H193">
        <v>0.83600000000000008</v>
      </c>
    </row>
    <row r="194" spans="1:8" x14ac:dyDescent="0.2">
      <c r="A194">
        <v>195263.71900000001</v>
      </c>
      <c r="B194">
        <v>-47.383000000000003</v>
      </c>
      <c r="C194">
        <v>-47.331000000000003</v>
      </c>
      <c r="D194">
        <v>10.535</v>
      </c>
      <c r="E194">
        <v>29.391999999999999</v>
      </c>
      <c r="F194">
        <v>80</v>
      </c>
      <c r="G194">
        <v>63.954000000000001</v>
      </c>
      <c r="H194">
        <v>0.47850000000000004</v>
      </c>
    </row>
    <row r="195" spans="1:8" x14ac:dyDescent="0.2">
      <c r="A195">
        <v>195264.34400000001</v>
      </c>
      <c r="B195">
        <v>-47.451000000000001</v>
      </c>
      <c r="C195">
        <v>-47.396999999999998</v>
      </c>
      <c r="D195">
        <v>10.477</v>
      </c>
      <c r="E195">
        <v>29.881</v>
      </c>
      <c r="F195">
        <v>80</v>
      </c>
      <c r="G195">
        <v>64.025999999999996</v>
      </c>
      <c r="H195">
        <v>0.48730000000000007</v>
      </c>
    </row>
    <row r="196" spans="1:8" x14ac:dyDescent="0.2">
      <c r="A196">
        <v>195264.96900000001</v>
      </c>
      <c r="B196">
        <v>-47.518000000000001</v>
      </c>
      <c r="C196">
        <v>-47.462000000000003</v>
      </c>
      <c r="D196">
        <v>10.35</v>
      </c>
      <c r="E196">
        <v>48.348999999999997</v>
      </c>
      <c r="F196">
        <v>80</v>
      </c>
      <c r="G196">
        <v>61.222000000000001</v>
      </c>
      <c r="H196">
        <v>0.81840000000000002</v>
      </c>
    </row>
    <row r="197" spans="1:8" x14ac:dyDescent="0.2">
      <c r="A197">
        <v>195265.609</v>
      </c>
      <c r="B197">
        <v>-47.582999999999998</v>
      </c>
      <c r="C197">
        <v>-47.524999999999999</v>
      </c>
      <c r="D197">
        <v>9.9819999999999993</v>
      </c>
      <c r="E197">
        <v>65.168000000000006</v>
      </c>
      <c r="F197">
        <v>80</v>
      </c>
      <c r="G197">
        <v>61.119</v>
      </c>
      <c r="H197">
        <v>1.1484000000000001</v>
      </c>
    </row>
    <row r="198" spans="1:8" x14ac:dyDescent="0.2">
      <c r="A198">
        <v>195266.234</v>
      </c>
      <c r="B198">
        <v>-47.649000000000001</v>
      </c>
      <c r="C198">
        <v>-47.588999999999999</v>
      </c>
      <c r="D198">
        <v>10.231999999999999</v>
      </c>
      <c r="E198">
        <v>77.129000000000005</v>
      </c>
      <c r="F198">
        <v>80</v>
      </c>
      <c r="G198">
        <v>61.473999999999997</v>
      </c>
      <c r="H198">
        <v>1.4014000000000002</v>
      </c>
    </row>
    <row r="199" spans="1:8" x14ac:dyDescent="0.2">
      <c r="A199">
        <v>195266.859</v>
      </c>
      <c r="B199">
        <v>-47.719000000000001</v>
      </c>
      <c r="C199">
        <v>-47.658000000000001</v>
      </c>
      <c r="D199">
        <v>10.959</v>
      </c>
      <c r="E199">
        <v>80.763000000000005</v>
      </c>
      <c r="F199">
        <v>80</v>
      </c>
      <c r="G199">
        <v>61.494</v>
      </c>
      <c r="H199">
        <v>1.4828000000000001</v>
      </c>
    </row>
    <row r="200" spans="1:8" x14ac:dyDescent="0.2">
      <c r="A200">
        <v>195267.484</v>
      </c>
      <c r="B200">
        <v>-47.790999999999997</v>
      </c>
      <c r="C200">
        <v>-47.726999999999997</v>
      </c>
      <c r="D200">
        <v>11.196999999999999</v>
      </c>
      <c r="E200">
        <v>72.244</v>
      </c>
      <c r="F200">
        <v>80</v>
      </c>
      <c r="G200">
        <v>61.899000000000001</v>
      </c>
      <c r="H200">
        <v>1.2958000000000001</v>
      </c>
    </row>
    <row r="201" spans="1:8" x14ac:dyDescent="0.2">
      <c r="A201">
        <v>195268.109</v>
      </c>
      <c r="B201">
        <v>-47.856000000000002</v>
      </c>
      <c r="C201">
        <v>-47.79</v>
      </c>
      <c r="D201">
        <v>10.015000000000001</v>
      </c>
      <c r="E201">
        <v>56.968000000000004</v>
      </c>
      <c r="F201">
        <v>80</v>
      </c>
      <c r="G201">
        <v>63.154000000000003</v>
      </c>
      <c r="H201">
        <v>0.98340000000000005</v>
      </c>
    </row>
    <row r="202" spans="1:8" x14ac:dyDescent="0.2">
      <c r="A202">
        <v>195268.734</v>
      </c>
      <c r="B202">
        <v>-47.908999999999999</v>
      </c>
      <c r="C202">
        <v>-47.841999999999999</v>
      </c>
      <c r="D202">
        <v>8.2230000000000008</v>
      </c>
      <c r="E202">
        <v>50.134999999999998</v>
      </c>
      <c r="F202">
        <v>80</v>
      </c>
      <c r="G202">
        <v>62.476999999999997</v>
      </c>
      <c r="H202">
        <v>0.85250000000000015</v>
      </c>
    </row>
    <row r="203" spans="1:8" x14ac:dyDescent="0.2">
      <c r="A203">
        <v>195269.359</v>
      </c>
      <c r="B203">
        <v>-47.960999999999999</v>
      </c>
      <c r="C203">
        <v>-47.892000000000003</v>
      </c>
      <c r="D203">
        <v>8.0510000000000002</v>
      </c>
      <c r="E203">
        <v>51.677999999999997</v>
      </c>
      <c r="F203">
        <v>80</v>
      </c>
      <c r="G203">
        <v>61.381999999999998</v>
      </c>
      <c r="H203">
        <v>0.8822000000000001</v>
      </c>
    </row>
    <row r="204" spans="1:8" x14ac:dyDescent="0.2">
      <c r="A204">
        <v>195269.984</v>
      </c>
      <c r="B204">
        <v>-48.017000000000003</v>
      </c>
      <c r="C204">
        <v>-47.945999999999998</v>
      </c>
      <c r="D204">
        <v>8.6110000000000007</v>
      </c>
      <c r="E204">
        <v>62.673000000000002</v>
      </c>
      <c r="F204">
        <v>80</v>
      </c>
      <c r="G204">
        <v>60.686999999999998</v>
      </c>
      <c r="H204">
        <v>1.0967</v>
      </c>
    </row>
    <row r="205" spans="1:8" x14ac:dyDescent="0.2">
      <c r="A205">
        <v>195270.609</v>
      </c>
      <c r="B205">
        <v>-48.073</v>
      </c>
      <c r="C205">
        <v>-48</v>
      </c>
      <c r="D205">
        <v>8.5259999999999998</v>
      </c>
      <c r="E205">
        <v>69.772999999999996</v>
      </c>
      <c r="F205">
        <v>80</v>
      </c>
      <c r="G205">
        <v>62.45</v>
      </c>
      <c r="H205">
        <v>1.2441000000000002</v>
      </c>
    </row>
    <row r="206" spans="1:8" x14ac:dyDescent="0.2">
      <c r="A206">
        <v>201385.53099999999</v>
      </c>
      <c r="B206">
        <v>-48.045999999999999</v>
      </c>
      <c r="C206">
        <v>-48.045999999999999</v>
      </c>
      <c r="D206">
        <v>8.3550000000000004</v>
      </c>
      <c r="E206">
        <v>27.81</v>
      </c>
      <c r="F206">
        <v>80</v>
      </c>
      <c r="G206">
        <v>64.418999999999997</v>
      </c>
      <c r="H206">
        <v>0.4521</v>
      </c>
    </row>
    <row r="207" spans="1:8" x14ac:dyDescent="0.2">
      <c r="A207">
        <v>201386.46900000001</v>
      </c>
      <c r="B207">
        <v>-48.110999999999997</v>
      </c>
      <c r="C207">
        <v>-48.110999999999997</v>
      </c>
      <c r="D207">
        <v>6.9779999999999998</v>
      </c>
      <c r="E207">
        <v>45.762999999999998</v>
      </c>
      <c r="F207">
        <v>80</v>
      </c>
      <c r="G207">
        <v>64.438000000000002</v>
      </c>
      <c r="H207">
        <v>0.77110000000000001</v>
      </c>
    </row>
    <row r="208" spans="1:8" x14ac:dyDescent="0.2">
      <c r="A208">
        <v>201387.391</v>
      </c>
      <c r="B208">
        <v>-48.174999999999997</v>
      </c>
      <c r="C208">
        <v>-48.174999999999997</v>
      </c>
      <c r="D208">
        <v>6.7729999999999997</v>
      </c>
      <c r="E208">
        <v>58.811</v>
      </c>
      <c r="F208">
        <v>80</v>
      </c>
      <c r="G208">
        <v>61.686999999999998</v>
      </c>
      <c r="H208">
        <v>1.0197000000000001</v>
      </c>
    </row>
    <row r="209" spans="1:8" x14ac:dyDescent="0.2">
      <c r="A209">
        <v>201388.016</v>
      </c>
      <c r="B209">
        <v>-48.225999999999999</v>
      </c>
      <c r="C209">
        <v>-48.225999999999999</v>
      </c>
      <c r="D209">
        <v>8.218</v>
      </c>
      <c r="E209">
        <v>69.793999999999997</v>
      </c>
      <c r="F209">
        <v>80</v>
      </c>
      <c r="G209">
        <v>62.991</v>
      </c>
      <c r="H209">
        <v>1.2441000000000002</v>
      </c>
    </row>
    <row r="210" spans="1:8" x14ac:dyDescent="0.2">
      <c r="A210">
        <v>201388.641</v>
      </c>
      <c r="B210">
        <v>-48.279000000000003</v>
      </c>
      <c r="C210">
        <v>-48.279000000000003</v>
      </c>
      <c r="D210">
        <v>8.5990000000000002</v>
      </c>
      <c r="E210">
        <v>71.040000000000006</v>
      </c>
      <c r="F210">
        <v>80</v>
      </c>
      <c r="G210">
        <v>63.533999999999999</v>
      </c>
      <c r="H210">
        <v>1.2705000000000002</v>
      </c>
    </row>
    <row r="211" spans="1:8" x14ac:dyDescent="0.2">
      <c r="A211">
        <v>201389.266</v>
      </c>
      <c r="B211">
        <v>-48.341000000000001</v>
      </c>
      <c r="C211">
        <v>-48.341000000000001</v>
      </c>
      <c r="D211">
        <v>9.8780000000000001</v>
      </c>
      <c r="E211">
        <v>63.408000000000001</v>
      </c>
      <c r="F211">
        <v>80</v>
      </c>
      <c r="G211">
        <v>63.597999999999999</v>
      </c>
      <c r="H211">
        <v>1.1121000000000001</v>
      </c>
    </row>
    <row r="212" spans="1:8" x14ac:dyDescent="0.2">
      <c r="A212">
        <v>201389.891</v>
      </c>
      <c r="B212">
        <v>-48.4</v>
      </c>
      <c r="C212">
        <v>-48.4</v>
      </c>
      <c r="D212">
        <v>9.484</v>
      </c>
      <c r="E212">
        <v>49.976999999999997</v>
      </c>
      <c r="F212">
        <v>80</v>
      </c>
      <c r="G212">
        <v>65.677000000000007</v>
      </c>
      <c r="H212">
        <v>0.84920000000000007</v>
      </c>
    </row>
    <row r="213" spans="1:8" x14ac:dyDescent="0.2">
      <c r="A213">
        <v>201390.516</v>
      </c>
      <c r="B213">
        <v>-48.451000000000001</v>
      </c>
      <c r="C213">
        <v>-48.451000000000001</v>
      </c>
      <c r="D213">
        <v>8.15</v>
      </c>
      <c r="E213">
        <v>41.991999999999997</v>
      </c>
      <c r="F213">
        <v>80</v>
      </c>
      <c r="G213">
        <v>64.947000000000003</v>
      </c>
      <c r="H213">
        <v>0.70180000000000009</v>
      </c>
    </row>
    <row r="214" spans="1:8" x14ac:dyDescent="0.2">
      <c r="A214">
        <v>201391.45300000001</v>
      </c>
      <c r="B214">
        <v>-48.511000000000003</v>
      </c>
      <c r="C214">
        <v>-48.511000000000003</v>
      </c>
      <c r="D214">
        <v>6.4089999999999998</v>
      </c>
      <c r="E214">
        <v>43.207999999999998</v>
      </c>
      <c r="F214">
        <v>80</v>
      </c>
      <c r="G214">
        <v>64.748000000000005</v>
      </c>
      <c r="H214">
        <v>0.72380000000000011</v>
      </c>
    </row>
    <row r="215" spans="1:8" x14ac:dyDescent="0.2">
      <c r="A215">
        <v>201392.391</v>
      </c>
      <c r="B215">
        <v>-48.57</v>
      </c>
      <c r="C215">
        <v>-48.57</v>
      </c>
      <c r="D215">
        <v>6.2690000000000001</v>
      </c>
      <c r="E215">
        <v>44.822000000000003</v>
      </c>
      <c r="F215">
        <v>80</v>
      </c>
      <c r="G215">
        <v>64.933000000000007</v>
      </c>
      <c r="H215">
        <v>0.75350000000000017</v>
      </c>
    </row>
    <row r="216" spans="1:8" x14ac:dyDescent="0.2">
      <c r="A216">
        <v>201393.32800000001</v>
      </c>
      <c r="B216">
        <v>-48.634</v>
      </c>
      <c r="C216">
        <v>-48.634</v>
      </c>
      <c r="D216">
        <v>6.9139999999999997</v>
      </c>
      <c r="E216">
        <v>50.654000000000003</v>
      </c>
      <c r="F216">
        <v>80</v>
      </c>
      <c r="G216">
        <v>64.843000000000004</v>
      </c>
      <c r="H216">
        <v>0.86240000000000006</v>
      </c>
    </row>
    <row r="217" spans="1:8" x14ac:dyDescent="0.2">
      <c r="A217">
        <v>201394.266</v>
      </c>
      <c r="B217">
        <v>-48.710999999999999</v>
      </c>
      <c r="C217">
        <v>-48.710999999999999</v>
      </c>
      <c r="D217">
        <v>8.1780000000000008</v>
      </c>
      <c r="E217">
        <v>69.173000000000002</v>
      </c>
      <c r="F217">
        <v>80</v>
      </c>
      <c r="G217">
        <v>60.805</v>
      </c>
      <c r="H217">
        <v>1.2309000000000001</v>
      </c>
    </row>
    <row r="218" spans="1:8" x14ac:dyDescent="0.2">
      <c r="A218">
        <v>201394.891</v>
      </c>
      <c r="B218">
        <v>-48.771999999999998</v>
      </c>
      <c r="C218">
        <v>-48.771999999999998</v>
      </c>
      <c r="D218">
        <v>9.7439999999999998</v>
      </c>
      <c r="E218">
        <v>76.213999999999999</v>
      </c>
      <c r="F218">
        <v>80</v>
      </c>
      <c r="G218">
        <v>61.527999999999999</v>
      </c>
      <c r="H218">
        <v>1.3816000000000002</v>
      </c>
    </row>
    <row r="219" spans="1:8" x14ac:dyDescent="0.2">
      <c r="A219">
        <v>201395.516</v>
      </c>
      <c r="B219">
        <v>-48.837000000000003</v>
      </c>
      <c r="C219">
        <v>-48.837000000000003</v>
      </c>
      <c r="D219">
        <v>10.326000000000001</v>
      </c>
      <c r="E219">
        <v>67.552999999999997</v>
      </c>
      <c r="F219">
        <v>80</v>
      </c>
      <c r="G219">
        <v>62.069000000000003</v>
      </c>
      <c r="H219">
        <v>1.1968000000000001</v>
      </c>
    </row>
    <row r="220" spans="1:8" x14ac:dyDescent="0.2">
      <c r="A220">
        <v>201396.141</v>
      </c>
      <c r="B220">
        <v>-48.898000000000003</v>
      </c>
      <c r="C220">
        <v>-48.898000000000003</v>
      </c>
      <c r="D220">
        <v>9.7780000000000005</v>
      </c>
      <c r="E220">
        <v>54.514000000000003</v>
      </c>
      <c r="F220">
        <v>80</v>
      </c>
      <c r="G220">
        <v>65.656999999999996</v>
      </c>
      <c r="H220">
        <v>0.93610000000000004</v>
      </c>
    </row>
    <row r="221" spans="1:8" x14ac:dyDescent="0.2">
      <c r="A221">
        <v>201396.766</v>
      </c>
      <c r="B221">
        <v>-48.954000000000001</v>
      </c>
      <c r="C221">
        <v>-48.954000000000001</v>
      </c>
      <c r="D221">
        <v>8.9160000000000004</v>
      </c>
      <c r="E221">
        <v>43.219000000000001</v>
      </c>
      <c r="F221">
        <v>80</v>
      </c>
      <c r="G221">
        <v>65.894999999999996</v>
      </c>
      <c r="H221">
        <v>0.72380000000000011</v>
      </c>
    </row>
    <row r="222" spans="1:8" x14ac:dyDescent="0.2">
      <c r="A222">
        <v>201397.391</v>
      </c>
      <c r="B222">
        <v>-49.009</v>
      </c>
      <c r="C222">
        <v>-49.009</v>
      </c>
      <c r="D222">
        <v>8.7140000000000004</v>
      </c>
      <c r="E222">
        <v>38.168999999999997</v>
      </c>
      <c r="F222">
        <v>80</v>
      </c>
      <c r="G222">
        <v>65.908000000000001</v>
      </c>
      <c r="H222">
        <v>0.63249999999999995</v>
      </c>
    </row>
    <row r="223" spans="1:8" x14ac:dyDescent="0.2">
      <c r="A223">
        <v>201398.016</v>
      </c>
      <c r="B223">
        <v>-49.066000000000003</v>
      </c>
      <c r="C223">
        <v>-49.066000000000003</v>
      </c>
      <c r="D223">
        <v>9.1760000000000002</v>
      </c>
      <c r="E223">
        <v>36.463000000000001</v>
      </c>
      <c r="F223">
        <v>80</v>
      </c>
      <c r="G223">
        <v>65.75</v>
      </c>
      <c r="H223">
        <v>0.60280000000000011</v>
      </c>
    </row>
    <row r="224" spans="1:8" x14ac:dyDescent="0.2">
      <c r="A224">
        <v>201398.641</v>
      </c>
      <c r="B224">
        <v>-49.127000000000002</v>
      </c>
      <c r="C224">
        <v>-49.127000000000002</v>
      </c>
      <c r="D224">
        <v>9.7119999999999997</v>
      </c>
      <c r="E224">
        <v>37.100999999999999</v>
      </c>
      <c r="F224">
        <v>80</v>
      </c>
      <c r="G224">
        <v>64.789000000000001</v>
      </c>
      <c r="H224">
        <v>0.61380000000000012</v>
      </c>
    </row>
    <row r="225" spans="1:8" x14ac:dyDescent="0.2">
      <c r="A225">
        <v>201399.266</v>
      </c>
      <c r="B225">
        <v>-49.191000000000003</v>
      </c>
      <c r="C225">
        <v>-49.191000000000003</v>
      </c>
      <c r="D225">
        <v>10.282999999999999</v>
      </c>
      <c r="E225">
        <v>33.499000000000002</v>
      </c>
      <c r="F225">
        <v>80</v>
      </c>
      <c r="G225">
        <v>65.147000000000006</v>
      </c>
      <c r="H225">
        <v>0.55000000000000004</v>
      </c>
    </row>
    <row r="226" spans="1:8" x14ac:dyDescent="0.2">
      <c r="A226">
        <v>201399.891</v>
      </c>
      <c r="B226">
        <v>-49.256999999999998</v>
      </c>
      <c r="C226">
        <v>-49.256999999999998</v>
      </c>
      <c r="D226">
        <v>10.561999999999999</v>
      </c>
      <c r="E226">
        <v>21.898</v>
      </c>
      <c r="F226">
        <v>80</v>
      </c>
      <c r="G226">
        <v>66.287000000000006</v>
      </c>
      <c r="H226">
        <v>0.35200000000000004</v>
      </c>
    </row>
    <row r="227" spans="1:8" x14ac:dyDescent="0.2">
      <c r="A227">
        <v>201400.516</v>
      </c>
      <c r="B227">
        <v>-49.325000000000003</v>
      </c>
      <c r="C227">
        <v>-49.325000000000003</v>
      </c>
      <c r="D227">
        <v>10.938000000000001</v>
      </c>
      <c r="E227">
        <v>10.616</v>
      </c>
      <c r="F227">
        <v>80</v>
      </c>
      <c r="G227">
        <v>66.891000000000005</v>
      </c>
      <c r="H227">
        <v>0.16720000000000002</v>
      </c>
    </row>
    <row r="228" spans="1:8" x14ac:dyDescent="0.2">
      <c r="A228">
        <v>201401.141</v>
      </c>
      <c r="B228">
        <v>-49.392000000000003</v>
      </c>
      <c r="C228">
        <v>-49.392000000000003</v>
      </c>
      <c r="D228">
        <v>10.798</v>
      </c>
      <c r="E228">
        <v>4.6929999999999996</v>
      </c>
      <c r="F228">
        <v>80</v>
      </c>
      <c r="G228">
        <v>65.83</v>
      </c>
      <c r="H228">
        <v>7.3700000000000015E-2</v>
      </c>
    </row>
    <row r="229" spans="1:8" x14ac:dyDescent="0.2">
      <c r="A229">
        <v>201401.766</v>
      </c>
      <c r="B229">
        <v>-49.457999999999998</v>
      </c>
      <c r="C229">
        <v>-49.457999999999998</v>
      </c>
      <c r="D229">
        <v>10.537000000000001</v>
      </c>
      <c r="E229">
        <v>3.5739999999999998</v>
      </c>
      <c r="F229">
        <v>80</v>
      </c>
      <c r="G229">
        <v>67.935000000000002</v>
      </c>
      <c r="H229">
        <v>5.6100000000000004E-2</v>
      </c>
    </row>
    <row r="230" spans="1:8" x14ac:dyDescent="0.2">
      <c r="A230">
        <v>201402.375</v>
      </c>
      <c r="B230">
        <v>-49.521999999999998</v>
      </c>
      <c r="C230">
        <v>-49.521999999999998</v>
      </c>
      <c r="D230">
        <v>10.316000000000001</v>
      </c>
      <c r="E230">
        <v>1.855</v>
      </c>
      <c r="F230">
        <v>80</v>
      </c>
      <c r="G230">
        <v>68.322000000000003</v>
      </c>
      <c r="H230">
        <v>2.86E-2</v>
      </c>
    </row>
    <row r="231" spans="1:8" x14ac:dyDescent="0.2">
      <c r="A231">
        <v>201403.016</v>
      </c>
      <c r="B231">
        <v>-49.585999999999999</v>
      </c>
      <c r="C231">
        <v>-49.585999999999999</v>
      </c>
      <c r="D231">
        <v>10.224</v>
      </c>
      <c r="E231">
        <v>0.98599999999999999</v>
      </c>
      <c r="F231">
        <v>80</v>
      </c>
      <c r="G231">
        <v>68.540999999999997</v>
      </c>
      <c r="H231">
        <v>1.5400000000000002E-2</v>
      </c>
    </row>
    <row r="232" spans="1:8" x14ac:dyDescent="0.2">
      <c r="A232">
        <v>201403.641</v>
      </c>
      <c r="B232">
        <v>-49.65</v>
      </c>
      <c r="C232">
        <v>-49.65</v>
      </c>
      <c r="D232">
        <v>10.272</v>
      </c>
      <c r="E232">
        <v>0.66800000000000004</v>
      </c>
      <c r="F232">
        <v>80</v>
      </c>
      <c r="G232">
        <v>69.149000000000001</v>
      </c>
      <c r="H232">
        <v>9.9000000000000008E-3</v>
      </c>
    </row>
    <row r="233" spans="1:8" x14ac:dyDescent="0.2">
      <c r="A233">
        <v>201404.25</v>
      </c>
      <c r="B233">
        <v>-49.715000000000003</v>
      </c>
      <c r="C233">
        <v>-49.715000000000003</v>
      </c>
      <c r="D233">
        <v>10.41</v>
      </c>
      <c r="E233">
        <v>0.54700000000000004</v>
      </c>
      <c r="F233">
        <v>80</v>
      </c>
      <c r="G233">
        <v>67.950999999999993</v>
      </c>
      <c r="H233">
        <v>8.8000000000000005E-3</v>
      </c>
    </row>
    <row r="234" spans="1:8" x14ac:dyDescent="0.2">
      <c r="A234">
        <v>201404.875</v>
      </c>
      <c r="B234">
        <v>-49.780999999999999</v>
      </c>
      <c r="C234">
        <v>-49.780999999999999</v>
      </c>
      <c r="D234">
        <v>10.547000000000001</v>
      </c>
      <c r="E234">
        <v>0.495</v>
      </c>
      <c r="F234">
        <v>80</v>
      </c>
      <c r="G234">
        <v>69.028999999999996</v>
      </c>
      <c r="H234">
        <v>7.7000000000000011E-3</v>
      </c>
    </row>
    <row r="235" spans="1:8" x14ac:dyDescent="0.2">
      <c r="A235">
        <v>201405.5</v>
      </c>
      <c r="B235">
        <v>-49.847999999999999</v>
      </c>
      <c r="C235">
        <v>-49.847999999999999</v>
      </c>
      <c r="D235">
        <v>10.776</v>
      </c>
      <c r="E235">
        <v>0.47099999999999997</v>
      </c>
      <c r="F235">
        <v>80</v>
      </c>
      <c r="G235">
        <v>67.072000000000003</v>
      </c>
      <c r="H235">
        <v>7.7000000000000011E-3</v>
      </c>
    </row>
    <row r="236" spans="1:8" x14ac:dyDescent="0.2">
      <c r="A236">
        <v>201406.125</v>
      </c>
      <c r="B236">
        <v>-49.917000000000002</v>
      </c>
      <c r="C236">
        <v>-49.917000000000002</v>
      </c>
      <c r="D236">
        <v>11.071</v>
      </c>
      <c r="E236">
        <v>0.45900000000000002</v>
      </c>
      <c r="F236">
        <v>80</v>
      </c>
      <c r="G236">
        <v>68.106999999999999</v>
      </c>
      <c r="H236">
        <v>6.6000000000000008E-3</v>
      </c>
    </row>
    <row r="237" spans="1:8" x14ac:dyDescent="0.2">
      <c r="A237">
        <v>201406.75</v>
      </c>
      <c r="B237">
        <v>-49.988</v>
      </c>
      <c r="C237">
        <v>-49.988</v>
      </c>
      <c r="D237">
        <v>11.435</v>
      </c>
      <c r="E237">
        <v>0.45</v>
      </c>
      <c r="F237">
        <v>80</v>
      </c>
      <c r="G237">
        <v>66.391999999999996</v>
      </c>
      <c r="H237">
        <v>6.6000000000000008E-3</v>
      </c>
    </row>
    <row r="238" spans="1:8" x14ac:dyDescent="0.2">
      <c r="A238">
        <v>201407.375</v>
      </c>
      <c r="B238">
        <v>-50.06</v>
      </c>
      <c r="C238">
        <v>-50.06</v>
      </c>
      <c r="D238">
        <v>11.487</v>
      </c>
      <c r="E238">
        <v>0.443</v>
      </c>
      <c r="F238">
        <v>80</v>
      </c>
      <c r="G238">
        <v>67.105000000000004</v>
      </c>
      <c r="H238">
        <v>6.6000000000000008E-3</v>
      </c>
    </row>
    <row r="239" spans="1:8" x14ac:dyDescent="0.2">
      <c r="A239">
        <v>201408</v>
      </c>
      <c r="B239">
        <v>-50.131</v>
      </c>
      <c r="C239">
        <v>-50.131</v>
      </c>
      <c r="D239">
        <v>11.314</v>
      </c>
      <c r="E239">
        <v>0.44</v>
      </c>
      <c r="F239">
        <v>80</v>
      </c>
      <c r="G239">
        <v>65.512</v>
      </c>
      <c r="H239">
        <v>6.6000000000000008E-3</v>
      </c>
    </row>
    <row r="240" spans="1:8" x14ac:dyDescent="0.2">
      <c r="A240">
        <v>201408.625</v>
      </c>
      <c r="B240">
        <v>-50.201000000000001</v>
      </c>
      <c r="C240">
        <v>-50.201000000000001</v>
      </c>
      <c r="D240">
        <v>11.237</v>
      </c>
      <c r="E240">
        <v>1.1879999999999999</v>
      </c>
      <c r="F240">
        <v>80</v>
      </c>
      <c r="G240">
        <v>68.373999999999995</v>
      </c>
      <c r="H240">
        <v>1.8700000000000001E-2</v>
      </c>
    </row>
    <row r="241" spans="1:8" x14ac:dyDescent="0.2">
      <c r="A241">
        <v>201409.25</v>
      </c>
      <c r="B241">
        <v>-50.273000000000003</v>
      </c>
      <c r="C241">
        <v>-50.273000000000003</v>
      </c>
      <c r="D241">
        <v>11.601000000000001</v>
      </c>
      <c r="E241">
        <v>0.69399999999999995</v>
      </c>
      <c r="F241">
        <v>80</v>
      </c>
      <c r="G241">
        <v>65.745999999999995</v>
      </c>
      <c r="H241">
        <v>1.1000000000000001E-2</v>
      </c>
    </row>
    <row r="242" spans="1:8" x14ac:dyDescent="0.2">
      <c r="A242">
        <v>201409.875</v>
      </c>
      <c r="B242">
        <v>-50.347999999999999</v>
      </c>
      <c r="C242">
        <v>-50.347999999999999</v>
      </c>
      <c r="D242">
        <v>11.893000000000001</v>
      </c>
      <c r="E242">
        <v>0.52300000000000002</v>
      </c>
      <c r="F242">
        <v>80</v>
      </c>
      <c r="G242">
        <v>67.129000000000005</v>
      </c>
      <c r="H242">
        <v>7.7000000000000011E-3</v>
      </c>
    </row>
    <row r="243" spans="1:8" x14ac:dyDescent="0.2">
      <c r="A243">
        <v>201410.5</v>
      </c>
      <c r="B243">
        <v>-50.424999999999997</v>
      </c>
      <c r="C243">
        <v>-50.424999999999997</v>
      </c>
      <c r="D243">
        <v>12.395</v>
      </c>
      <c r="E243">
        <v>0.46200000000000002</v>
      </c>
      <c r="F243">
        <v>80</v>
      </c>
      <c r="G243">
        <v>67.486999999999995</v>
      </c>
      <c r="H243">
        <v>7.7000000000000011E-3</v>
      </c>
    </row>
    <row r="244" spans="1:8" x14ac:dyDescent="0.2">
      <c r="A244">
        <v>201411.109</v>
      </c>
      <c r="B244">
        <v>-50.503</v>
      </c>
      <c r="C244">
        <v>-50.503</v>
      </c>
      <c r="D244">
        <v>12.657999999999999</v>
      </c>
      <c r="E244">
        <v>0.96499999999999997</v>
      </c>
      <c r="F244">
        <v>80</v>
      </c>
      <c r="G244">
        <v>66.882999999999996</v>
      </c>
      <c r="H244">
        <v>1.5400000000000002E-2</v>
      </c>
    </row>
    <row r="245" spans="1:8" x14ac:dyDescent="0.2">
      <c r="A245">
        <v>201411.734</v>
      </c>
      <c r="B245">
        <v>-50.582000000000001</v>
      </c>
      <c r="C245">
        <v>-50.582000000000001</v>
      </c>
      <c r="D245">
        <v>12.653</v>
      </c>
      <c r="E245">
        <v>1.518</v>
      </c>
      <c r="F245">
        <v>80</v>
      </c>
      <c r="G245">
        <v>68.373999999999995</v>
      </c>
      <c r="H245">
        <v>2.3100000000000002E-2</v>
      </c>
    </row>
    <row r="246" spans="1:8" x14ac:dyDescent="0.2">
      <c r="A246">
        <v>201412.375</v>
      </c>
      <c r="B246">
        <v>-50.66</v>
      </c>
      <c r="C246">
        <v>-50.66</v>
      </c>
      <c r="D246">
        <v>12.259</v>
      </c>
      <c r="E246">
        <v>2.14</v>
      </c>
      <c r="F246">
        <v>80</v>
      </c>
      <c r="G246">
        <v>66.953999999999994</v>
      </c>
      <c r="H246">
        <v>3.3000000000000002E-2</v>
      </c>
    </row>
    <row r="247" spans="1:8" x14ac:dyDescent="0.2">
      <c r="A247">
        <v>201413.016</v>
      </c>
      <c r="B247">
        <v>-50.735999999999997</v>
      </c>
      <c r="C247">
        <v>-50.735999999999997</v>
      </c>
      <c r="D247">
        <v>12.037000000000001</v>
      </c>
      <c r="E247">
        <v>4.4690000000000003</v>
      </c>
      <c r="F247">
        <v>80</v>
      </c>
      <c r="G247">
        <v>65.933999999999997</v>
      </c>
      <c r="H247">
        <v>6.93E-2</v>
      </c>
    </row>
    <row r="248" spans="1:8" x14ac:dyDescent="0.2">
      <c r="A248">
        <v>201413.641</v>
      </c>
      <c r="B248">
        <v>-50.811999999999998</v>
      </c>
      <c r="C248">
        <v>-50.811999999999998</v>
      </c>
      <c r="D248">
        <v>12.066000000000001</v>
      </c>
      <c r="E248">
        <v>16.244</v>
      </c>
      <c r="F248">
        <v>80</v>
      </c>
      <c r="G248">
        <v>65.093999999999994</v>
      </c>
      <c r="H248">
        <v>0.25850000000000001</v>
      </c>
    </row>
    <row r="249" spans="1:8" x14ac:dyDescent="0.2">
      <c r="A249">
        <v>201414.266</v>
      </c>
      <c r="B249">
        <v>-50.89</v>
      </c>
      <c r="C249">
        <v>-50.89</v>
      </c>
      <c r="D249">
        <v>12.333</v>
      </c>
      <c r="E249">
        <v>48.325000000000003</v>
      </c>
      <c r="F249">
        <v>80</v>
      </c>
      <c r="G249">
        <v>62.817</v>
      </c>
      <c r="H249">
        <v>0.81840000000000002</v>
      </c>
    </row>
    <row r="250" spans="1:8" x14ac:dyDescent="0.2">
      <c r="A250">
        <v>201414.891</v>
      </c>
      <c r="B250">
        <v>-50.968000000000004</v>
      </c>
      <c r="C250">
        <v>-50.968000000000004</v>
      </c>
      <c r="D250">
        <v>12.396000000000001</v>
      </c>
      <c r="E250">
        <v>55.499000000000002</v>
      </c>
      <c r="F250">
        <v>80</v>
      </c>
      <c r="G250">
        <v>67.031999999999996</v>
      </c>
      <c r="H250">
        <v>0.95480000000000009</v>
      </c>
    </row>
    <row r="251" spans="1:8" x14ac:dyDescent="0.2">
      <c r="A251">
        <v>201415.53099999999</v>
      </c>
      <c r="B251">
        <v>-51.045999999999999</v>
      </c>
      <c r="C251">
        <v>-51.045999999999999</v>
      </c>
      <c r="D251">
        <v>12.319000000000001</v>
      </c>
      <c r="E251">
        <v>35.429000000000002</v>
      </c>
      <c r="F251">
        <v>80</v>
      </c>
      <c r="G251">
        <v>65.144000000000005</v>
      </c>
      <c r="H251">
        <v>0.58410000000000006</v>
      </c>
    </row>
    <row r="252" spans="1:8" x14ac:dyDescent="0.2">
      <c r="A252">
        <v>201416.15599999999</v>
      </c>
      <c r="B252">
        <v>-51.12</v>
      </c>
      <c r="C252">
        <v>-51.12</v>
      </c>
      <c r="D252">
        <v>11.711</v>
      </c>
      <c r="E252">
        <v>16.978999999999999</v>
      </c>
      <c r="F252">
        <v>80</v>
      </c>
      <c r="G252">
        <v>69.287999999999997</v>
      </c>
      <c r="H252">
        <v>0.27060000000000001</v>
      </c>
    </row>
    <row r="253" spans="1:8" x14ac:dyDescent="0.2">
      <c r="A253">
        <v>201416.78099999999</v>
      </c>
      <c r="B253">
        <v>-51.189</v>
      </c>
      <c r="C253">
        <v>-51.189</v>
      </c>
      <c r="D253">
        <v>10.984999999999999</v>
      </c>
      <c r="E253">
        <v>7.3159999999999998</v>
      </c>
      <c r="F253">
        <v>80</v>
      </c>
      <c r="G253">
        <v>67.308000000000007</v>
      </c>
      <c r="H253">
        <v>0.1144</v>
      </c>
    </row>
    <row r="254" spans="1:8" x14ac:dyDescent="0.2">
      <c r="A254">
        <v>201417.42199999999</v>
      </c>
      <c r="B254">
        <v>-51.253999999999998</v>
      </c>
      <c r="C254">
        <v>-51.253999999999998</v>
      </c>
      <c r="D254">
        <v>10.276999999999999</v>
      </c>
      <c r="E254">
        <v>3.395</v>
      </c>
      <c r="F254">
        <v>80</v>
      </c>
      <c r="G254">
        <v>65.207999999999998</v>
      </c>
      <c r="H254">
        <v>5.2800000000000007E-2</v>
      </c>
    </row>
    <row r="255" spans="1:8" x14ac:dyDescent="0.2">
      <c r="A255">
        <v>201418.06200000001</v>
      </c>
      <c r="B255">
        <v>-51.322000000000003</v>
      </c>
      <c r="C255">
        <v>-51.322000000000003</v>
      </c>
      <c r="D255">
        <v>10.612</v>
      </c>
      <c r="E255">
        <v>27.55</v>
      </c>
      <c r="F255">
        <v>80</v>
      </c>
      <c r="G255">
        <v>65.56</v>
      </c>
      <c r="H255">
        <v>0.44769999999999999</v>
      </c>
    </row>
    <row r="256" spans="1:8" x14ac:dyDescent="0.2">
      <c r="A256">
        <v>201418.70300000001</v>
      </c>
      <c r="B256">
        <v>-51.392000000000003</v>
      </c>
      <c r="C256">
        <v>-51.392000000000003</v>
      </c>
      <c r="D256">
        <v>10.846</v>
      </c>
      <c r="E256">
        <v>42.314999999999998</v>
      </c>
      <c r="F256">
        <v>80</v>
      </c>
      <c r="G256">
        <v>67.144000000000005</v>
      </c>
      <c r="H256">
        <v>0.70730000000000004</v>
      </c>
    </row>
    <row r="257" spans="1:8" x14ac:dyDescent="0.2">
      <c r="A257">
        <v>201419.34400000001</v>
      </c>
      <c r="B257">
        <v>-51.462000000000003</v>
      </c>
      <c r="C257">
        <v>-51.462000000000003</v>
      </c>
      <c r="D257">
        <v>10.948</v>
      </c>
      <c r="E257">
        <v>46.372</v>
      </c>
      <c r="F257">
        <v>80</v>
      </c>
      <c r="G257">
        <v>66.841999999999999</v>
      </c>
      <c r="H257">
        <v>0.78210000000000002</v>
      </c>
    </row>
    <row r="258" spans="1:8" x14ac:dyDescent="0.2">
      <c r="A258">
        <v>201419.984</v>
      </c>
      <c r="B258">
        <v>-51.527999999999999</v>
      </c>
      <c r="C258">
        <v>-51.527999999999999</v>
      </c>
      <c r="D258">
        <v>10.234</v>
      </c>
      <c r="E258">
        <v>31.97</v>
      </c>
      <c r="F258">
        <v>80</v>
      </c>
      <c r="G258">
        <v>68.277000000000001</v>
      </c>
      <c r="H258">
        <v>0.52360000000000007</v>
      </c>
    </row>
    <row r="259" spans="1:8" x14ac:dyDescent="0.2">
      <c r="A259">
        <v>201420.625</v>
      </c>
      <c r="B259">
        <v>-51.588000000000001</v>
      </c>
      <c r="C259">
        <v>-51.588000000000001</v>
      </c>
      <c r="D259">
        <v>9.5389999999999997</v>
      </c>
      <c r="E259">
        <v>21.611999999999998</v>
      </c>
      <c r="F259">
        <v>80</v>
      </c>
      <c r="G259">
        <v>66.584000000000003</v>
      </c>
      <c r="H259">
        <v>0.34760000000000002</v>
      </c>
    </row>
    <row r="260" spans="1:8" x14ac:dyDescent="0.2">
      <c r="A260">
        <v>201421.25</v>
      </c>
      <c r="B260">
        <v>-51.643000000000001</v>
      </c>
      <c r="C260">
        <v>-51.643000000000001</v>
      </c>
      <c r="D260">
        <v>8.7759999999999998</v>
      </c>
      <c r="E260">
        <v>35.389000000000003</v>
      </c>
      <c r="F260">
        <v>80</v>
      </c>
      <c r="G260">
        <v>65.552000000000007</v>
      </c>
      <c r="H260">
        <v>0.58300000000000007</v>
      </c>
    </row>
    <row r="261" spans="1:8" x14ac:dyDescent="0.2">
      <c r="A261">
        <v>201422.18700000001</v>
      </c>
      <c r="B261">
        <v>-51.713999999999999</v>
      </c>
      <c r="C261">
        <v>-51.713999999999999</v>
      </c>
      <c r="D261">
        <v>7.617</v>
      </c>
      <c r="E261">
        <v>45.378</v>
      </c>
      <c r="F261">
        <v>80</v>
      </c>
      <c r="G261">
        <v>65.239999999999995</v>
      </c>
      <c r="H261">
        <v>0.76339999999999997</v>
      </c>
    </row>
    <row r="262" spans="1:8" x14ac:dyDescent="0.2">
      <c r="A262">
        <v>201423.125</v>
      </c>
      <c r="B262">
        <v>-51.774999999999999</v>
      </c>
      <c r="C262">
        <v>-51.774999999999999</v>
      </c>
      <c r="D262">
        <v>6.4989999999999997</v>
      </c>
      <c r="E262">
        <v>48.72</v>
      </c>
      <c r="F262">
        <v>80</v>
      </c>
      <c r="G262">
        <v>65.551000000000002</v>
      </c>
      <c r="H262">
        <v>0.82610000000000006</v>
      </c>
    </row>
    <row r="263" spans="1:8" x14ac:dyDescent="0.2">
      <c r="A263">
        <v>201424.06200000001</v>
      </c>
      <c r="B263">
        <v>-51.835999999999999</v>
      </c>
      <c r="C263">
        <v>-51.835999999999999</v>
      </c>
      <c r="D263">
        <v>6.4850000000000003</v>
      </c>
      <c r="E263">
        <v>59.249000000000002</v>
      </c>
      <c r="F263">
        <v>80</v>
      </c>
      <c r="G263">
        <v>63.14</v>
      </c>
      <c r="H263">
        <v>1.0285000000000002</v>
      </c>
    </row>
    <row r="264" spans="1:8" x14ac:dyDescent="0.2">
      <c r="A264">
        <v>201425</v>
      </c>
      <c r="B264">
        <v>-51.896999999999998</v>
      </c>
      <c r="C264">
        <v>-51.896999999999998</v>
      </c>
      <c r="D264">
        <v>6.5750000000000002</v>
      </c>
      <c r="E264">
        <v>91.081000000000003</v>
      </c>
      <c r="F264">
        <v>80</v>
      </c>
      <c r="G264">
        <v>60.161000000000001</v>
      </c>
      <c r="H264">
        <v>1.7237</v>
      </c>
    </row>
    <row r="265" spans="1:8" x14ac:dyDescent="0.2">
      <c r="A265">
        <v>201425.93700000001</v>
      </c>
      <c r="B265">
        <v>-51.954999999999998</v>
      </c>
      <c r="C265">
        <v>-51.954999999999998</v>
      </c>
      <c r="D265">
        <v>6.109</v>
      </c>
      <c r="E265">
        <v>114.979</v>
      </c>
      <c r="F265">
        <v>80</v>
      </c>
      <c r="G265">
        <v>58.976999999999997</v>
      </c>
      <c r="H265">
        <v>2.3562000000000003</v>
      </c>
    </row>
    <row r="266" spans="1:8" x14ac:dyDescent="0.2">
      <c r="A266">
        <v>201426.875</v>
      </c>
      <c r="B266">
        <v>-52.01</v>
      </c>
      <c r="C266">
        <v>-52.01</v>
      </c>
      <c r="D266">
        <v>5.8570000000000002</v>
      </c>
      <c r="E266">
        <v>124.364</v>
      </c>
      <c r="F266">
        <v>80</v>
      </c>
      <c r="G266">
        <v>58.454000000000001</v>
      </c>
      <c r="H266">
        <v>2.6410999999999998</v>
      </c>
    </row>
    <row r="267" spans="1:8" x14ac:dyDescent="0.2">
      <c r="A267">
        <v>201427.82800000001</v>
      </c>
      <c r="B267">
        <v>-52.064</v>
      </c>
      <c r="C267">
        <v>-52.064</v>
      </c>
      <c r="D267">
        <v>5.681</v>
      </c>
      <c r="E267">
        <v>130.75</v>
      </c>
      <c r="F267">
        <v>80</v>
      </c>
      <c r="G267">
        <v>58.823</v>
      </c>
      <c r="H267">
        <v>2.8490000000000002</v>
      </c>
    </row>
    <row r="268" spans="1:8" x14ac:dyDescent="0.2">
      <c r="A268">
        <v>201428.766</v>
      </c>
      <c r="B268">
        <v>-52.12</v>
      </c>
      <c r="C268">
        <v>-52.12</v>
      </c>
      <c r="D268">
        <v>6.0190000000000001</v>
      </c>
      <c r="E268">
        <v>127.355</v>
      </c>
      <c r="F268">
        <v>80</v>
      </c>
      <c r="G268">
        <v>58.959000000000003</v>
      </c>
      <c r="H268">
        <v>2.7368000000000001</v>
      </c>
    </row>
    <row r="269" spans="1:8" x14ac:dyDescent="0.2">
      <c r="A269">
        <v>201429.71900000001</v>
      </c>
      <c r="B269">
        <v>-52.177999999999997</v>
      </c>
      <c r="C269">
        <v>-52.177999999999997</v>
      </c>
      <c r="D269">
        <v>6.0910000000000002</v>
      </c>
      <c r="E269">
        <v>116.706</v>
      </c>
      <c r="F269">
        <v>80</v>
      </c>
      <c r="G269">
        <v>60.343000000000004</v>
      </c>
      <c r="H269">
        <v>2.4068000000000005</v>
      </c>
    </row>
    <row r="270" spans="1:8" x14ac:dyDescent="0.2">
      <c r="A270">
        <v>201430.65599999999</v>
      </c>
      <c r="B270">
        <v>-52.234999999999999</v>
      </c>
      <c r="C270">
        <v>-52.234999999999999</v>
      </c>
      <c r="D270">
        <v>5.9539999999999997</v>
      </c>
      <c r="E270">
        <v>107.31100000000001</v>
      </c>
      <c r="F270">
        <v>80</v>
      </c>
      <c r="G270">
        <v>61.86</v>
      </c>
      <c r="H270">
        <v>2.1406000000000001</v>
      </c>
    </row>
    <row r="271" spans="1:8" x14ac:dyDescent="0.2">
      <c r="A271">
        <v>201431.609</v>
      </c>
      <c r="B271">
        <v>-52.286999999999999</v>
      </c>
      <c r="C271">
        <v>-52.286999999999999</v>
      </c>
      <c r="D271">
        <v>5.5190000000000001</v>
      </c>
      <c r="E271">
        <v>96.123000000000005</v>
      </c>
      <c r="F271">
        <v>80</v>
      </c>
      <c r="G271">
        <v>62.475000000000001</v>
      </c>
      <c r="H271">
        <v>1.8480000000000001</v>
      </c>
    </row>
    <row r="272" spans="1:8" x14ac:dyDescent="0.2">
      <c r="A272">
        <v>201432.56200000001</v>
      </c>
      <c r="B272">
        <v>-52.338000000000001</v>
      </c>
      <c r="C272">
        <v>-52.338000000000001</v>
      </c>
      <c r="D272">
        <v>5.359</v>
      </c>
      <c r="E272">
        <v>84.56</v>
      </c>
      <c r="F272">
        <v>80</v>
      </c>
      <c r="G272">
        <v>63.579000000000001</v>
      </c>
      <c r="H272">
        <v>1.5697000000000001</v>
      </c>
    </row>
    <row r="273" spans="1:8" x14ac:dyDescent="0.2">
      <c r="A273">
        <v>201433.516</v>
      </c>
      <c r="B273">
        <v>-52.39</v>
      </c>
      <c r="C273">
        <v>-52.39</v>
      </c>
      <c r="D273">
        <v>5.4580000000000002</v>
      </c>
      <c r="E273">
        <v>73.260000000000005</v>
      </c>
      <c r="F273">
        <v>80</v>
      </c>
      <c r="G273">
        <v>63.38</v>
      </c>
      <c r="H273">
        <v>1.3178000000000001</v>
      </c>
    </row>
    <row r="274" spans="1:8" x14ac:dyDescent="0.2">
      <c r="A274">
        <v>201434.45300000001</v>
      </c>
      <c r="B274">
        <v>-52.441000000000003</v>
      </c>
      <c r="C274">
        <v>-52.441000000000003</v>
      </c>
      <c r="D274">
        <v>5.4660000000000002</v>
      </c>
      <c r="E274">
        <v>65.638000000000005</v>
      </c>
      <c r="F274">
        <v>80</v>
      </c>
      <c r="G274">
        <v>63.759</v>
      </c>
      <c r="H274">
        <v>1.1572000000000002</v>
      </c>
    </row>
    <row r="275" spans="1:8" x14ac:dyDescent="0.2">
      <c r="A275">
        <v>201435.40599999999</v>
      </c>
      <c r="B275">
        <v>-52.491</v>
      </c>
      <c r="C275">
        <v>-52.491</v>
      </c>
      <c r="D275">
        <v>5.3019999999999996</v>
      </c>
      <c r="E275">
        <v>65.875</v>
      </c>
      <c r="F275">
        <v>80</v>
      </c>
      <c r="G275">
        <v>63.271000000000001</v>
      </c>
      <c r="H275">
        <v>1.1627000000000001</v>
      </c>
    </row>
    <row r="276" spans="1:8" x14ac:dyDescent="0.2">
      <c r="A276">
        <v>201436.65599999999</v>
      </c>
      <c r="B276">
        <v>-52.557000000000002</v>
      </c>
      <c r="C276">
        <v>-52.557000000000002</v>
      </c>
      <c r="D276">
        <v>5.218</v>
      </c>
      <c r="E276">
        <v>56.814999999999998</v>
      </c>
      <c r="F276">
        <v>80</v>
      </c>
      <c r="G276">
        <v>63.988</v>
      </c>
      <c r="H276">
        <v>0.98120000000000007</v>
      </c>
    </row>
    <row r="277" spans="1:8" x14ac:dyDescent="0.2">
      <c r="A277">
        <v>201437.609</v>
      </c>
      <c r="B277">
        <v>-52.61</v>
      </c>
      <c r="C277">
        <v>-52.61</v>
      </c>
      <c r="D277">
        <v>5.4790000000000001</v>
      </c>
      <c r="E277">
        <v>53.844999999999999</v>
      </c>
      <c r="F277">
        <v>80</v>
      </c>
      <c r="G277">
        <v>64.031999999999996</v>
      </c>
      <c r="H277">
        <v>0.92290000000000005</v>
      </c>
    </row>
    <row r="278" spans="1:8" x14ac:dyDescent="0.2">
      <c r="A278">
        <v>201438.891</v>
      </c>
      <c r="B278">
        <v>-52.676000000000002</v>
      </c>
      <c r="C278">
        <v>-52.676000000000002</v>
      </c>
      <c r="D278">
        <v>5.1580000000000004</v>
      </c>
      <c r="E278">
        <v>44.14</v>
      </c>
      <c r="F278">
        <v>80</v>
      </c>
      <c r="G278">
        <v>65.997</v>
      </c>
      <c r="H278">
        <v>0.74030000000000007</v>
      </c>
    </row>
    <row r="279" spans="1:8" x14ac:dyDescent="0.2">
      <c r="A279">
        <v>201439.84400000001</v>
      </c>
      <c r="B279">
        <v>-52.725999999999999</v>
      </c>
      <c r="C279">
        <v>-52.725999999999999</v>
      </c>
      <c r="D279">
        <v>5.2610000000000001</v>
      </c>
      <c r="E279">
        <v>41.280999999999999</v>
      </c>
      <c r="F279">
        <v>80</v>
      </c>
      <c r="G279">
        <v>65.370999999999995</v>
      </c>
      <c r="H279">
        <v>0.6886000000000001</v>
      </c>
    </row>
    <row r="280" spans="1:8" x14ac:dyDescent="0.2">
      <c r="A280">
        <v>201441.125</v>
      </c>
      <c r="B280">
        <v>-52.786000000000001</v>
      </c>
      <c r="C280">
        <v>-52.786000000000001</v>
      </c>
      <c r="D280">
        <v>4.7699999999999996</v>
      </c>
      <c r="E280">
        <v>40.267000000000003</v>
      </c>
      <c r="F280">
        <v>80</v>
      </c>
      <c r="G280">
        <v>64.918999999999997</v>
      </c>
      <c r="H280">
        <v>0.66990000000000005</v>
      </c>
    </row>
    <row r="281" spans="1:8" x14ac:dyDescent="0.2">
      <c r="A281">
        <v>201442.391</v>
      </c>
      <c r="B281">
        <v>-52.844999999999999</v>
      </c>
      <c r="C281">
        <v>-52.844999999999999</v>
      </c>
      <c r="D281">
        <v>4.6580000000000004</v>
      </c>
      <c r="E281">
        <v>49.789000000000001</v>
      </c>
      <c r="F281">
        <v>80</v>
      </c>
      <c r="G281">
        <v>64.426000000000002</v>
      </c>
      <c r="H281">
        <v>0.8459000000000001</v>
      </c>
    </row>
    <row r="282" spans="1:8" x14ac:dyDescent="0.2">
      <c r="A282">
        <v>201443.65599999999</v>
      </c>
      <c r="B282">
        <v>-52.902000000000001</v>
      </c>
      <c r="C282">
        <v>-52.902000000000001</v>
      </c>
      <c r="D282">
        <v>4.5060000000000002</v>
      </c>
      <c r="E282">
        <v>47.093000000000004</v>
      </c>
      <c r="F282">
        <v>80</v>
      </c>
      <c r="G282">
        <v>64.718000000000004</v>
      </c>
      <c r="H282">
        <v>0.79530000000000001</v>
      </c>
    </row>
    <row r="283" spans="1:8" x14ac:dyDescent="0.2">
      <c r="A283">
        <v>2059.953</v>
      </c>
      <c r="B283">
        <v>-52.933</v>
      </c>
      <c r="C283">
        <v>-52.914999999999999</v>
      </c>
      <c r="D283">
        <v>3.3380000000000001</v>
      </c>
      <c r="E283">
        <v>44.674999999999997</v>
      </c>
      <c r="F283">
        <v>100</v>
      </c>
      <c r="G283">
        <v>66.665000000000006</v>
      </c>
      <c r="H283">
        <v>0.76670000000000005</v>
      </c>
    </row>
    <row r="284" spans="1:8" x14ac:dyDescent="0.2">
      <c r="A284">
        <v>2061.4839999999999</v>
      </c>
      <c r="B284">
        <v>-52.99</v>
      </c>
      <c r="C284">
        <v>-52.972000000000001</v>
      </c>
      <c r="D284">
        <v>3.7050000000000001</v>
      </c>
      <c r="E284">
        <v>38.762999999999998</v>
      </c>
      <c r="F284">
        <v>100</v>
      </c>
      <c r="G284">
        <v>67.284000000000006</v>
      </c>
      <c r="H284">
        <v>0.65560000000000007</v>
      </c>
    </row>
    <row r="285" spans="1:8" x14ac:dyDescent="0.2">
      <c r="A285">
        <v>2063.047</v>
      </c>
      <c r="B285">
        <v>-53.046999999999997</v>
      </c>
      <c r="C285">
        <v>-53.027000000000001</v>
      </c>
      <c r="D285">
        <v>3.5409999999999999</v>
      </c>
      <c r="E285">
        <v>40.511000000000003</v>
      </c>
      <c r="F285">
        <v>100</v>
      </c>
      <c r="G285">
        <v>66.165999999999997</v>
      </c>
      <c r="H285">
        <v>0.6875</v>
      </c>
    </row>
    <row r="286" spans="1:8" x14ac:dyDescent="0.2">
      <c r="A286">
        <v>2064.6</v>
      </c>
      <c r="B286">
        <v>-53.103999999999999</v>
      </c>
      <c r="C286">
        <v>-53.082999999999998</v>
      </c>
      <c r="D286">
        <v>3.6139999999999999</v>
      </c>
      <c r="E286">
        <v>63.938000000000002</v>
      </c>
      <c r="F286">
        <v>100</v>
      </c>
      <c r="G286">
        <v>64.504000000000005</v>
      </c>
      <c r="H286">
        <v>1.1616000000000002</v>
      </c>
    </row>
    <row r="287" spans="1:8" x14ac:dyDescent="0.2">
      <c r="A287">
        <v>2066.1480000000001</v>
      </c>
      <c r="B287">
        <v>-53.155999999999999</v>
      </c>
      <c r="C287">
        <v>-53.134</v>
      </c>
      <c r="D287">
        <v>3.258</v>
      </c>
      <c r="E287">
        <v>96.903000000000006</v>
      </c>
      <c r="F287">
        <v>100</v>
      </c>
      <c r="G287">
        <v>61.709000000000003</v>
      </c>
      <c r="H287">
        <v>1.9888000000000001</v>
      </c>
    </row>
    <row r="288" spans="1:8" x14ac:dyDescent="0.2">
      <c r="A288">
        <v>2067.9810000000002</v>
      </c>
      <c r="B288">
        <v>-53.207999999999998</v>
      </c>
      <c r="C288">
        <v>-53.185000000000002</v>
      </c>
      <c r="D288">
        <v>2.78</v>
      </c>
      <c r="E288">
        <v>146.553</v>
      </c>
      <c r="F288">
        <v>100</v>
      </c>
      <c r="G288">
        <v>56.84</v>
      </c>
      <c r="H288">
        <v>3.9237000000000006</v>
      </c>
    </row>
    <row r="289" spans="1:8" x14ac:dyDescent="0.2">
      <c r="A289">
        <v>2069.5100000000002</v>
      </c>
      <c r="B289">
        <v>-53.258000000000003</v>
      </c>
      <c r="C289">
        <v>-53.234000000000002</v>
      </c>
      <c r="D289">
        <v>3.2360000000000002</v>
      </c>
      <c r="E289">
        <v>155.72200000000001</v>
      </c>
      <c r="F289">
        <v>100</v>
      </c>
      <c r="G289">
        <v>56.917999999999999</v>
      </c>
      <c r="H289">
        <v>4.4484000000000004</v>
      </c>
    </row>
    <row r="290" spans="1:8" x14ac:dyDescent="0.2">
      <c r="A290">
        <v>2071.0419999999999</v>
      </c>
      <c r="B290">
        <v>-53.320999999999998</v>
      </c>
      <c r="C290">
        <v>-53.295000000000002</v>
      </c>
      <c r="D290">
        <v>3.984</v>
      </c>
      <c r="E290">
        <v>155.17599999999999</v>
      </c>
      <c r="F290">
        <v>100</v>
      </c>
      <c r="G290">
        <v>56.747</v>
      </c>
      <c r="H290">
        <v>4.4154000000000009</v>
      </c>
    </row>
    <row r="291" spans="1:8" x14ac:dyDescent="0.2">
      <c r="A291">
        <v>2072.5610000000001</v>
      </c>
      <c r="B291">
        <v>-53.372</v>
      </c>
      <c r="C291">
        <v>-53.345999999999997</v>
      </c>
      <c r="D291">
        <v>3.3109999999999999</v>
      </c>
      <c r="E291">
        <v>155.77799999999999</v>
      </c>
      <c r="F291">
        <v>100</v>
      </c>
      <c r="G291">
        <v>56.628</v>
      </c>
      <c r="H291">
        <v>4.4516999999999998</v>
      </c>
    </row>
    <row r="292" spans="1:8" x14ac:dyDescent="0.2">
      <c r="A292">
        <v>2074.3969999999999</v>
      </c>
      <c r="B292">
        <v>-53.426000000000002</v>
      </c>
      <c r="C292">
        <v>-53.399000000000001</v>
      </c>
      <c r="D292">
        <v>2.9</v>
      </c>
      <c r="E292">
        <v>153.32499999999999</v>
      </c>
      <c r="F292">
        <v>100</v>
      </c>
      <c r="G292">
        <v>57.220999999999997</v>
      </c>
      <c r="H292">
        <v>4.3043000000000005</v>
      </c>
    </row>
    <row r="293" spans="1:8" x14ac:dyDescent="0.2">
      <c r="A293">
        <v>2083.991</v>
      </c>
      <c r="B293">
        <v>-53.48</v>
      </c>
      <c r="C293">
        <v>-53.451000000000001</v>
      </c>
      <c r="D293">
        <v>0.54500000000000004</v>
      </c>
      <c r="E293">
        <v>67.424999999999997</v>
      </c>
      <c r="F293">
        <v>100</v>
      </c>
      <c r="G293">
        <v>63.875999999999998</v>
      </c>
      <c r="H293">
        <v>1.2397</v>
      </c>
    </row>
    <row r="294" spans="1:8" x14ac:dyDescent="0.2">
      <c r="A294">
        <v>2086.136</v>
      </c>
      <c r="B294">
        <v>-53.539000000000001</v>
      </c>
      <c r="C294">
        <v>-53.509</v>
      </c>
      <c r="D294">
        <v>2.7029999999999998</v>
      </c>
      <c r="E294">
        <v>84.210999999999999</v>
      </c>
      <c r="F294">
        <v>100</v>
      </c>
      <c r="G294">
        <v>64.165999999999997</v>
      </c>
      <c r="H294">
        <v>1.6434000000000002</v>
      </c>
    </row>
    <row r="295" spans="1:8" x14ac:dyDescent="0.2">
      <c r="A295">
        <v>2088.2779999999998</v>
      </c>
      <c r="B295">
        <v>-53.59</v>
      </c>
      <c r="C295">
        <v>-53.558999999999997</v>
      </c>
      <c r="D295">
        <v>2.3260000000000001</v>
      </c>
      <c r="E295">
        <v>79.376000000000005</v>
      </c>
      <c r="F295">
        <v>100</v>
      </c>
      <c r="G295">
        <v>63.905999999999999</v>
      </c>
      <c r="H295">
        <v>1.5213000000000001</v>
      </c>
    </row>
    <row r="296" spans="1:8" x14ac:dyDescent="0.2">
      <c r="A296">
        <v>2090.7190000000001</v>
      </c>
      <c r="B296">
        <v>-53.645000000000003</v>
      </c>
      <c r="C296">
        <v>-53.613</v>
      </c>
      <c r="D296">
        <v>2.206</v>
      </c>
      <c r="E296">
        <v>74.555999999999997</v>
      </c>
      <c r="F296">
        <v>100</v>
      </c>
      <c r="G296">
        <v>64.507000000000005</v>
      </c>
      <c r="H296">
        <v>1.4047000000000001</v>
      </c>
    </row>
    <row r="297" spans="1:8" x14ac:dyDescent="0.2">
      <c r="A297">
        <v>2093.1669999999999</v>
      </c>
      <c r="B297">
        <v>-53.701000000000001</v>
      </c>
      <c r="C297">
        <v>-53.667999999999999</v>
      </c>
      <c r="D297">
        <v>2.254</v>
      </c>
      <c r="E297">
        <v>148.90600000000001</v>
      </c>
      <c r="F297">
        <v>100</v>
      </c>
      <c r="G297">
        <v>56.978999999999999</v>
      </c>
      <c r="H297">
        <v>4.0513000000000003</v>
      </c>
    </row>
    <row r="298" spans="1:8" x14ac:dyDescent="0.2">
      <c r="A298">
        <v>2098.1039999999998</v>
      </c>
      <c r="B298">
        <v>-53.753</v>
      </c>
      <c r="C298">
        <v>-53.718000000000004</v>
      </c>
      <c r="D298">
        <v>1.0209999999999999</v>
      </c>
      <c r="E298">
        <v>59.07</v>
      </c>
      <c r="F298">
        <v>100</v>
      </c>
      <c r="G298">
        <v>65.953000000000003</v>
      </c>
      <c r="H298">
        <v>1.0571000000000002</v>
      </c>
    </row>
    <row r="299" spans="1:8" x14ac:dyDescent="0.2">
      <c r="A299">
        <v>2101.1880000000001</v>
      </c>
      <c r="B299">
        <v>-53.802999999999997</v>
      </c>
      <c r="C299">
        <v>-53.768000000000001</v>
      </c>
      <c r="D299">
        <v>1.5960000000000001</v>
      </c>
      <c r="E299">
        <v>58.670999999999999</v>
      </c>
      <c r="F299">
        <v>100</v>
      </c>
      <c r="G299">
        <v>65.347999999999999</v>
      </c>
      <c r="H299">
        <v>1.0494000000000001</v>
      </c>
    </row>
    <row r="300" spans="1:8" x14ac:dyDescent="0.2">
      <c r="A300">
        <v>2104.2359999999999</v>
      </c>
      <c r="B300">
        <v>-53.857999999999997</v>
      </c>
      <c r="C300">
        <v>-53.820999999999998</v>
      </c>
      <c r="D300">
        <v>1.7609999999999999</v>
      </c>
      <c r="E300">
        <v>66.477999999999994</v>
      </c>
      <c r="F300">
        <v>100</v>
      </c>
      <c r="G300">
        <v>64.945999999999998</v>
      </c>
      <c r="H300">
        <v>1.2188000000000001</v>
      </c>
    </row>
    <row r="301" spans="1:8" x14ac:dyDescent="0.2">
      <c r="A301">
        <v>2106.6860000000001</v>
      </c>
      <c r="B301">
        <v>-53.908999999999999</v>
      </c>
      <c r="C301">
        <v>-53.871000000000002</v>
      </c>
      <c r="D301">
        <v>2.0270000000000001</v>
      </c>
      <c r="E301">
        <v>64.753</v>
      </c>
      <c r="F301">
        <v>100</v>
      </c>
      <c r="G301">
        <v>65.349999999999994</v>
      </c>
      <c r="H301">
        <v>1.1803000000000001</v>
      </c>
    </row>
    <row r="302" spans="1:8" x14ac:dyDescent="0.2">
      <c r="A302">
        <v>2108.828</v>
      </c>
      <c r="B302">
        <v>-53.963000000000001</v>
      </c>
      <c r="C302">
        <v>-53.924999999999997</v>
      </c>
      <c r="D302">
        <v>2.5089999999999999</v>
      </c>
      <c r="E302">
        <v>65.628</v>
      </c>
      <c r="F302">
        <v>100</v>
      </c>
      <c r="G302">
        <v>65.95</v>
      </c>
      <c r="H302">
        <v>1.1990000000000003</v>
      </c>
    </row>
    <row r="303" spans="1:8" x14ac:dyDescent="0.2">
      <c r="A303">
        <v>2111.279</v>
      </c>
      <c r="B303">
        <v>-54.015999999999998</v>
      </c>
      <c r="C303">
        <v>-53.975999999999999</v>
      </c>
      <c r="D303">
        <v>2.097</v>
      </c>
      <c r="E303">
        <v>57.738999999999997</v>
      </c>
      <c r="F303">
        <v>100</v>
      </c>
      <c r="G303">
        <v>65.47</v>
      </c>
      <c r="H303">
        <v>1.0296000000000001</v>
      </c>
    </row>
    <row r="304" spans="1:8" x14ac:dyDescent="0.2">
      <c r="A304">
        <v>2114.0650000000001</v>
      </c>
      <c r="B304">
        <v>-54.069000000000003</v>
      </c>
      <c r="C304">
        <v>-54.029000000000003</v>
      </c>
      <c r="D304">
        <v>1.8819999999999999</v>
      </c>
      <c r="E304">
        <v>68.488</v>
      </c>
      <c r="F304">
        <v>100</v>
      </c>
      <c r="G304">
        <v>64.849999999999994</v>
      </c>
      <c r="H304">
        <v>1.2639</v>
      </c>
    </row>
    <row r="305" spans="1:8" x14ac:dyDescent="0.2">
      <c r="A305">
        <v>2116.5610000000001</v>
      </c>
      <c r="B305">
        <v>-54.122999999999998</v>
      </c>
      <c r="C305">
        <v>-54.081000000000003</v>
      </c>
      <c r="D305">
        <v>2.1</v>
      </c>
      <c r="E305">
        <v>63.469000000000001</v>
      </c>
      <c r="F305">
        <v>100</v>
      </c>
      <c r="G305">
        <v>65.552999999999997</v>
      </c>
      <c r="H305">
        <v>1.1516999999999999</v>
      </c>
    </row>
    <row r="306" spans="1:8" x14ac:dyDescent="0.2">
      <c r="A306">
        <v>2118.4259999999999</v>
      </c>
      <c r="B306">
        <v>-54.176000000000002</v>
      </c>
      <c r="C306">
        <v>-54.133000000000003</v>
      </c>
      <c r="D306">
        <v>2.8039999999999998</v>
      </c>
      <c r="E306">
        <v>68.012</v>
      </c>
      <c r="F306">
        <v>100</v>
      </c>
      <c r="G306">
        <v>65.525000000000006</v>
      </c>
      <c r="H306">
        <v>1.2529000000000001</v>
      </c>
    </row>
    <row r="307" spans="1:8" x14ac:dyDescent="0.2">
      <c r="A307">
        <v>2120.922</v>
      </c>
      <c r="B307">
        <v>-54.234999999999999</v>
      </c>
      <c r="C307">
        <v>-54.19</v>
      </c>
      <c r="D307">
        <v>2.2839999999999998</v>
      </c>
      <c r="E307">
        <v>66.105000000000004</v>
      </c>
      <c r="F307">
        <v>100</v>
      </c>
      <c r="G307">
        <v>65.569000000000003</v>
      </c>
      <c r="H307">
        <v>1.2100000000000002</v>
      </c>
    </row>
    <row r="308" spans="1:8" x14ac:dyDescent="0.2">
      <c r="A308">
        <v>2122.482</v>
      </c>
      <c r="B308">
        <v>-54.287999999999997</v>
      </c>
      <c r="C308">
        <v>-54.243000000000002</v>
      </c>
      <c r="D308">
        <v>3.3479999999999999</v>
      </c>
      <c r="E308">
        <v>73.893000000000001</v>
      </c>
      <c r="F308">
        <v>100</v>
      </c>
      <c r="G308">
        <v>64.293000000000006</v>
      </c>
      <c r="H308">
        <v>1.3882000000000001</v>
      </c>
    </row>
    <row r="309" spans="1:8" x14ac:dyDescent="0.2">
      <c r="A309">
        <v>2124.0360000000001</v>
      </c>
      <c r="B309">
        <v>-54.341999999999999</v>
      </c>
      <c r="C309">
        <v>-54.295000000000002</v>
      </c>
      <c r="D309">
        <v>3.4009999999999998</v>
      </c>
      <c r="E309">
        <v>75.531000000000006</v>
      </c>
      <c r="F309">
        <v>100</v>
      </c>
      <c r="G309">
        <v>64.284999999999997</v>
      </c>
      <c r="H309">
        <v>1.4278000000000002</v>
      </c>
    </row>
    <row r="310" spans="1:8" x14ac:dyDescent="0.2">
      <c r="A310">
        <v>2125.904</v>
      </c>
      <c r="B310">
        <v>-54.398000000000003</v>
      </c>
      <c r="C310">
        <v>-54.35</v>
      </c>
      <c r="D310">
        <v>2.927</v>
      </c>
      <c r="E310">
        <v>73.391999999999996</v>
      </c>
      <c r="F310">
        <v>100</v>
      </c>
      <c r="G310">
        <v>64.858999999999995</v>
      </c>
      <c r="H310">
        <v>1.3772000000000002</v>
      </c>
    </row>
    <row r="311" spans="1:8" x14ac:dyDescent="0.2">
      <c r="A311">
        <v>2127.4430000000002</v>
      </c>
      <c r="B311">
        <v>-54.451000000000001</v>
      </c>
      <c r="C311">
        <v>-54.402000000000001</v>
      </c>
      <c r="D311">
        <v>3.3820000000000001</v>
      </c>
      <c r="E311">
        <v>69.158000000000001</v>
      </c>
      <c r="F311">
        <v>100</v>
      </c>
      <c r="G311">
        <v>65.745000000000005</v>
      </c>
      <c r="H311">
        <v>1.2782</v>
      </c>
    </row>
    <row r="312" spans="1:8" x14ac:dyDescent="0.2">
      <c r="A312">
        <v>2128.973</v>
      </c>
      <c r="B312">
        <v>-54.503999999999998</v>
      </c>
      <c r="C312">
        <v>-54.454000000000001</v>
      </c>
      <c r="D312">
        <v>3.4060000000000001</v>
      </c>
      <c r="E312">
        <v>62.606999999999999</v>
      </c>
      <c r="F312">
        <v>100</v>
      </c>
      <c r="G312">
        <v>65.671000000000006</v>
      </c>
      <c r="H312">
        <v>1.1330000000000002</v>
      </c>
    </row>
    <row r="313" spans="1:8" x14ac:dyDescent="0.2">
      <c r="A313">
        <v>2130.5010000000002</v>
      </c>
      <c r="B313">
        <v>-54.561999999999998</v>
      </c>
      <c r="C313">
        <v>-54.511000000000003</v>
      </c>
      <c r="D313">
        <v>3.6840000000000002</v>
      </c>
      <c r="E313">
        <v>56.533000000000001</v>
      </c>
      <c r="F313">
        <v>100</v>
      </c>
      <c r="G313">
        <v>66.363</v>
      </c>
      <c r="H313">
        <v>1.0043000000000002</v>
      </c>
    </row>
    <row r="314" spans="1:8" x14ac:dyDescent="0.2">
      <c r="A314">
        <v>2132.0329999999999</v>
      </c>
      <c r="B314">
        <v>-54.616999999999997</v>
      </c>
      <c r="C314">
        <v>-54.564999999999998</v>
      </c>
      <c r="D314">
        <v>3.5539999999999998</v>
      </c>
      <c r="E314">
        <v>50.744</v>
      </c>
      <c r="F314">
        <v>100</v>
      </c>
      <c r="G314">
        <v>67.126999999999995</v>
      </c>
      <c r="H314">
        <v>0.88660000000000017</v>
      </c>
    </row>
    <row r="315" spans="1:8" x14ac:dyDescent="0.2">
      <c r="A315">
        <v>2133.8919999999998</v>
      </c>
      <c r="B315">
        <v>-54.667999999999999</v>
      </c>
      <c r="C315">
        <v>-54.615000000000002</v>
      </c>
      <c r="D315">
        <v>2.6680000000000001</v>
      </c>
      <c r="E315">
        <v>50.430999999999997</v>
      </c>
      <c r="F315">
        <v>100</v>
      </c>
      <c r="G315">
        <v>65.989000000000004</v>
      </c>
      <c r="H315">
        <v>0.88000000000000012</v>
      </c>
    </row>
    <row r="316" spans="1:8" x14ac:dyDescent="0.2">
      <c r="A316">
        <v>2135.761</v>
      </c>
      <c r="B316">
        <v>-54.718000000000004</v>
      </c>
      <c r="C316">
        <v>-54.664000000000001</v>
      </c>
      <c r="D316">
        <v>2.641</v>
      </c>
      <c r="E316">
        <v>49.173999999999999</v>
      </c>
      <c r="F316">
        <v>100</v>
      </c>
      <c r="G316">
        <v>66.540000000000006</v>
      </c>
      <c r="H316">
        <v>0.85470000000000013</v>
      </c>
    </row>
    <row r="317" spans="1:8" x14ac:dyDescent="0.2">
      <c r="A317">
        <v>2137.605</v>
      </c>
      <c r="B317">
        <v>-54.771000000000001</v>
      </c>
      <c r="C317">
        <v>-54.716000000000001</v>
      </c>
      <c r="D317">
        <v>2.8109999999999999</v>
      </c>
      <c r="E317">
        <v>46.527999999999999</v>
      </c>
      <c r="F317">
        <v>100</v>
      </c>
      <c r="G317">
        <v>67.686000000000007</v>
      </c>
      <c r="H317">
        <v>0.80300000000000005</v>
      </c>
    </row>
    <row r="318" spans="1:8" x14ac:dyDescent="0.2">
      <c r="A318">
        <v>2139.4650000000001</v>
      </c>
      <c r="B318">
        <v>-54.826000000000001</v>
      </c>
      <c r="C318">
        <v>-54.77</v>
      </c>
      <c r="D318">
        <v>2.8940000000000001</v>
      </c>
      <c r="E318">
        <v>46.780999999999999</v>
      </c>
      <c r="F318">
        <v>100</v>
      </c>
      <c r="G318">
        <v>67.581999999999994</v>
      </c>
      <c r="H318">
        <v>0.80740000000000001</v>
      </c>
    </row>
    <row r="319" spans="1:8" x14ac:dyDescent="0.2">
      <c r="A319">
        <v>2141.3359999999998</v>
      </c>
      <c r="B319">
        <v>-54.88</v>
      </c>
      <c r="C319">
        <v>-54.822000000000003</v>
      </c>
      <c r="D319">
        <v>2.8010000000000002</v>
      </c>
      <c r="E319">
        <v>85.022000000000006</v>
      </c>
      <c r="F319">
        <v>100</v>
      </c>
      <c r="G319">
        <v>60.512999999999998</v>
      </c>
      <c r="H319">
        <v>1.6643000000000001</v>
      </c>
    </row>
    <row r="320" spans="1:8" x14ac:dyDescent="0.2">
      <c r="A320">
        <v>2143.5169999999998</v>
      </c>
      <c r="B320">
        <v>-54.932000000000002</v>
      </c>
      <c r="C320">
        <v>-54.874000000000002</v>
      </c>
      <c r="D320">
        <v>2.3679999999999999</v>
      </c>
      <c r="E320">
        <v>154.68299999999999</v>
      </c>
      <c r="F320">
        <v>100</v>
      </c>
      <c r="G320">
        <v>57.435000000000002</v>
      </c>
      <c r="H320">
        <v>4.3846000000000007</v>
      </c>
    </row>
    <row r="321" spans="1:8" x14ac:dyDescent="0.2">
      <c r="A321">
        <v>2145.665</v>
      </c>
      <c r="B321">
        <v>-54.982999999999997</v>
      </c>
      <c r="C321">
        <v>-54.923000000000002</v>
      </c>
      <c r="D321">
        <v>2.298</v>
      </c>
      <c r="E321">
        <v>101.745</v>
      </c>
      <c r="F321">
        <v>100</v>
      </c>
      <c r="G321">
        <v>64.372</v>
      </c>
      <c r="H321">
        <v>2.1329000000000002</v>
      </c>
    </row>
    <row r="322" spans="1:8" x14ac:dyDescent="0.2">
      <c r="A322">
        <v>2147.1959999999999</v>
      </c>
      <c r="B322">
        <v>-55.043999999999997</v>
      </c>
      <c r="C322">
        <v>-54.981999999999999</v>
      </c>
      <c r="D322">
        <v>3.8860000000000001</v>
      </c>
      <c r="E322">
        <v>74.894999999999996</v>
      </c>
      <c r="F322">
        <v>100</v>
      </c>
      <c r="G322">
        <v>64.796000000000006</v>
      </c>
      <c r="H322">
        <v>1.4124000000000001</v>
      </c>
    </row>
    <row r="323" spans="1:8" x14ac:dyDescent="0.2">
      <c r="A323">
        <v>2148.7280000000001</v>
      </c>
      <c r="B323">
        <v>-55.095999999999997</v>
      </c>
      <c r="C323">
        <v>-55.033000000000001</v>
      </c>
      <c r="D323">
        <v>3.323</v>
      </c>
      <c r="E323">
        <v>59.625</v>
      </c>
      <c r="F323">
        <v>100</v>
      </c>
      <c r="G323">
        <v>67.152000000000001</v>
      </c>
      <c r="H323">
        <v>1.0692000000000002</v>
      </c>
    </row>
    <row r="324" spans="1:8" x14ac:dyDescent="0.2">
      <c r="A324">
        <v>2150.2570000000001</v>
      </c>
      <c r="B324">
        <v>-55.149000000000001</v>
      </c>
      <c r="C324">
        <v>-55.085999999999999</v>
      </c>
      <c r="D324">
        <v>3.448</v>
      </c>
      <c r="E324">
        <v>54.524999999999999</v>
      </c>
      <c r="F324">
        <v>100</v>
      </c>
      <c r="G324">
        <v>66.113</v>
      </c>
      <c r="H324">
        <v>0.96250000000000013</v>
      </c>
    </row>
    <row r="325" spans="1:8" x14ac:dyDescent="0.2">
      <c r="A325">
        <v>2151.7860000000001</v>
      </c>
      <c r="B325">
        <v>-55.212000000000003</v>
      </c>
      <c r="C325">
        <v>-55.146999999999998</v>
      </c>
      <c r="D325">
        <v>3.9740000000000002</v>
      </c>
      <c r="E325">
        <v>45.343000000000004</v>
      </c>
      <c r="F325">
        <v>100</v>
      </c>
      <c r="G325">
        <v>67.623000000000005</v>
      </c>
      <c r="H325">
        <v>0.77990000000000004</v>
      </c>
    </row>
    <row r="326" spans="1:8" x14ac:dyDescent="0.2">
      <c r="A326">
        <v>2153.3150000000001</v>
      </c>
      <c r="B326">
        <v>-55.271999999999998</v>
      </c>
      <c r="C326">
        <v>-55.206000000000003</v>
      </c>
      <c r="D326">
        <v>3.8929999999999998</v>
      </c>
      <c r="E326">
        <v>37.439</v>
      </c>
      <c r="F326">
        <v>100</v>
      </c>
      <c r="G326">
        <v>67.903000000000006</v>
      </c>
      <c r="H326">
        <v>0.63029999999999997</v>
      </c>
    </row>
    <row r="327" spans="1:8" x14ac:dyDescent="0.2">
      <c r="A327">
        <v>2154.5410000000002</v>
      </c>
      <c r="B327">
        <v>-55.323</v>
      </c>
      <c r="C327">
        <v>-55.256</v>
      </c>
      <c r="D327">
        <v>4.0179999999999998</v>
      </c>
      <c r="E327">
        <v>35.567</v>
      </c>
      <c r="F327">
        <v>100</v>
      </c>
      <c r="G327">
        <v>67.248000000000005</v>
      </c>
      <c r="H327">
        <v>0.59620000000000006</v>
      </c>
    </row>
    <row r="328" spans="1:8" x14ac:dyDescent="0.2">
      <c r="A328">
        <v>2155.7669999999998</v>
      </c>
      <c r="B328">
        <v>-55.375999999999998</v>
      </c>
      <c r="C328">
        <v>-55.308</v>
      </c>
      <c r="D328">
        <v>4.24</v>
      </c>
      <c r="E328">
        <v>36.679000000000002</v>
      </c>
      <c r="F328">
        <v>100</v>
      </c>
      <c r="G328">
        <v>66.984999999999999</v>
      </c>
      <c r="H328">
        <v>0.61710000000000009</v>
      </c>
    </row>
    <row r="329" spans="1:8" x14ac:dyDescent="0.2">
      <c r="A329">
        <v>2157.297</v>
      </c>
      <c r="B329">
        <v>-55.433999999999997</v>
      </c>
      <c r="C329">
        <v>-55.365000000000002</v>
      </c>
      <c r="D329">
        <v>3.754</v>
      </c>
      <c r="E329">
        <v>40.579000000000001</v>
      </c>
      <c r="F329">
        <v>100</v>
      </c>
      <c r="G329">
        <v>66.808999999999997</v>
      </c>
      <c r="H329">
        <v>0.6886000000000001</v>
      </c>
    </row>
    <row r="330" spans="1:8" x14ac:dyDescent="0.2">
      <c r="A330">
        <v>2158.8229999999999</v>
      </c>
      <c r="B330">
        <v>-55.491</v>
      </c>
      <c r="C330">
        <v>-55.420999999999999</v>
      </c>
      <c r="D330">
        <v>3.6469999999999998</v>
      </c>
      <c r="E330">
        <v>36.880000000000003</v>
      </c>
      <c r="F330">
        <v>100</v>
      </c>
      <c r="G330">
        <v>67.105999999999995</v>
      </c>
      <c r="H330">
        <v>0.62039999999999995</v>
      </c>
    </row>
    <row r="331" spans="1:8" x14ac:dyDescent="0.2">
      <c r="A331">
        <v>2160.0459999999998</v>
      </c>
      <c r="B331">
        <v>-55.542000000000002</v>
      </c>
      <c r="C331">
        <v>-55.47</v>
      </c>
      <c r="D331">
        <v>4.0469999999999997</v>
      </c>
      <c r="E331">
        <v>30.367000000000001</v>
      </c>
      <c r="F331">
        <v>100</v>
      </c>
      <c r="G331">
        <v>68.051000000000002</v>
      </c>
      <c r="H331">
        <v>0.50270000000000004</v>
      </c>
    </row>
    <row r="332" spans="1:8" x14ac:dyDescent="0.2">
      <c r="A332">
        <v>2161.2730000000001</v>
      </c>
      <c r="B332">
        <v>-55.597000000000001</v>
      </c>
      <c r="C332">
        <v>-55.524000000000001</v>
      </c>
      <c r="D332">
        <v>4.3730000000000002</v>
      </c>
      <c r="E332">
        <v>35.216999999999999</v>
      </c>
      <c r="F332">
        <v>100</v>
      </c>
      <c r="G332">
        <v>67.274000000000001</v>
      </c>
      <c r="H332">
        <v>0.58960000000000012</v>
      </c>
    </row>
    <row r="333" spans="1:8" x14ac:dyDescent="0.2">
      <c r="A333">
        <v>2162.8029999999999</v>
      </c>
      <c r="B333">
        <v>-55.652999999999999</v>
      </c>
      <c r="C333">
        <v>-55.579000000000001</v>
      </c>
      <c r="D333">
        <v>3.6190000000000002</v>
      </c>
      <c r="E333">
        <v>47.292999999999999</v>
      </c>
      <c r="F333">
        <v>100</v>
      </c>
      <c r="G333">
        <v>66.364000000000004</v>
      </c>
      <c r="H333">
        <v>0.81730000000000003</v>
      </c>
    </row>
    <row r="334" spans="1:8" x14ac:dyDescent="0.2">
      <c r="A334">
        <v>2164.3339999999998</v>
      </c>
      <c r="B334">
        <v>-55.707999999999998</v>
      </c>
      <c r="C334">
        <v>-55.633000000000003</v>
      </c>
      <c r="D334">
        <v>3.5219999999999998</v>
      </c>
      <c r="E334">
        <v>54.033999999999999</v>
      </c>
      <c r="F334">
        <v>100</v>
      </c>
      <c r="G334">
        <v>66.534000000000006</v>
      </c>
      <c r="H334">
        <v>0.95260000000000011</v>
      </c>
    </row>
    <row r="335" spans="1:8" x14ac:dyDescent="0.2">
      <c r="A335">
        <v>2165.8609999999999</v>
      </c>
      <c r="B335">
        <v>-55.768999999999998</v>
      </c>
      <c r="C335">
        <v>-55.692</v>
      </c>
      <c r="D335">
        <v>3.883</v>
      </c>
      <c r="E335">
        <v>57.365000000000002</v>
      </c>
      <c r="F335">
        <v>100</v>
      </c>
      <c r="G335">
        <v>66.483000000000004</v>
      </c>
      <c r="H335">
        <v>1.0219</v>
      </c>
    </row>
    <row r="336" spans="1:8" x14ac:dyDescent="0.2">
      <c r="A336">
        <v>2167.0949999999998</v>
      </c>
      <c r="B336">
        <v>-55.823999999999998</v>
      </c>
      <c r="C336">
        <v>-55.746000000000002</v>
      </c>
      <c r="D336">
        <v>4.3719999999999999</v>
      </c>
      <c r="E336">
        <v>59.140999999999998</v>
      </c>
      <c r="F336">
        <v>100</v>
      </c>
      <c r="G336">
        <v>65.872</v>
      </c>
      <c r="H336">
        <v>1.0593000000000001</v>
      </c>
    </row>
    <row r="337" spans="1:8" x14ac:dyDescent="0.2">
      <c r="A337">
        <v>2168.3380000000002</v>
      </c>
      <c r="B337">
        <v>-55.881999999999998</v>
      </c>
      <c r="C337">
        <v>-55.804000000000002</v>
      </c>
      <c r="D337">
        <v>4.5949999999999998</v>
      </c>
      <c r="E337">
        <v>58.457000000000001</v>
      </c>
      <c r="F337">
        <v>100</v>
      </c>
      <c r="G337">
        <v>65.965999999999994</v>
      </c>
      <c r="H337">
        <v>1.0439000000000001</v>
      </c>
    </row>
    <row r="338" spans="1:8" x14ac:dyDescent="0.2">
      <c r="A338">
        <v>2169.585</v>
      </c>
      <c r="B338">
        <v>-55.932000000000002</v>
      </c>
      <c r="C338">
        <v>-55.853000000000002</v>
      </c>
      <c r="D338">
        <v>3.944</v>
      </c>
      <c r="E338">
        <v>54.04</v>
      </c>
      <c r="F338">
        <v>100</v>
      </c>
      <c r="G338">
        <v>66.694000000000003</v>
      </c>
      <c r="H338">
        <v>0.95260000000000011</v>
      </c>
    </row>
    <row r="339" spans="1:8" x14ac:dyDescent="0.2">
      <c r="A339">
        <v>2171.1410000000001</v>
      </c>
      <c r="B339">
        <v>-55.994999999999997</v>
      </c>
      <c r="C339">
        <v>-55.914000000000001</v>
      </c>
      <c r="D339">
        <v>3.948</v>
      </c>
      <c r="E339">
        <v>54.19</v>
      </c>
      <c r="F339">
        <v>100</v>
      </c>
      <c r="G339">
        <v>66.960999999999999</v>
      </c>
      <c r="H339">
        <v>0.95590000000000008</v>
      </c>
    </row>
    <row r="340" spans="1:8" x14ac:dyDescent="0.2">
      <c r="A340">
        <v>2172.3879999999999</v>
      </c>
      <c r="B340">
        <v>-56.045999999999999</v>
      </c>
      <c r="C340">
        <v>-55.963999999999999</v>
      </c>
      <c r="D340">
        <v>4.024</v>
      </c>
      <c r="E340">
        <v>56.292999999999999</v>
      </c>
      <c r="F340">
        <v>100</v>
      </c>
      <c r="G340">
        <v>66.16</v>
      </c>
      <c r="H340">
        <v>0.99880000000000013</v>
      </c>
    </row>
    <row r="341" spans="1:8" x14ac:dyDescent="0.2">
      <c r="A341">
        <v>2173.942</v>
      </c>
      <c r="B341">
        <v>-56.106000000000002</v>
      </c>
      <c r="C341">
        <v>-56.023000000000003</v>
      </c>
      <c r="D341">
        <v>3.7730000000000001</v>
      </c>
      <c r="E341">
        <v>62.573999999999998</v>
      </c>
      <c r="F341">
        <v>100</v>
      </c>
      <c r="G341">
        <v>65.789000000000001</v>
      </c>
      <c r="H341">
        <v>1.1318999999999999</v>
      </c>
    </row>
    <row r="342" spans="1:8" x14ac:dyDescent="0.2">
      <c r="A342">
        <v>2175.8090000000002</v>
      </c>
      <c r="B342">
        <v>-56.164999999999999</v>
      </c>
      <c r="C342">
        <v>-56.08</v>
      </c>
      <c r="D342">
        <v>3.0790000000000002</v>
      </c>
      <c r="E342">
        <v>64.03</v>
      </c>
      <c r="F342">
        <v>100</v>
      </c>
      <c r="G342">
        <v>66.215999999999994</v>
      </c>
      <c r="H342">
        <v>1.1638000000000002</v>
      </c>
    </row>
    <row r="343" spans="1:8" x14ac:dyDescent="0.2">
      <c r="A343">
        <v>2177.3629999999998</v>
      </c>
      <c r="B343">
        <v>-56.225000000000001</v>
      </c>
      <c r="C343">
        <v>-56.139000000000003</v>
      </c>
      <c r="D343">
        <v>3.7759999999999998</v>
      </c>
      <c r="E343">
        <v>65.575999999999993</v>
      </c>
      <c r="F343">
        <v>100</v>
      </c>
      <c r="G343">
        <v>65.617999999999995</v>
      </c>
      <c r="H343">
        <v>1.1979</v>
      </c>
    </row>
    <row r="344" spans="1:8" x14ac:dyDescent="0.2">
      <c r="A344">
        <v>2178.9180000000001</v>
      </c>
      <c r="B344">
        <v>-56.277999999999999</v>
      </c>
      <c r="C344">
        <v>-56.191000000000003</v>
      </c>
      <c r="D344">
        <v>3.3660000000000001</v>
      </c>
      <c r="E344">
        <v>63.331000000000003</v>
      </c>
      <c r="F344">
        <v>100</v>
      </c>
      <c r="G344">
        <v>65.686999999999998</v>
      </c>
      <c r="H344">
        <v>1.1484000000000001</v>
      </c>
    </row>
    <row r="345" spans="1:8" x14ac:dyDescent="0.2">
      <c r="A345">
        <v>2180.4749999999999</v>
      </c>
      <c r="B345">
        <v>-56.329000000000001</v>
      </c>
      <c r="C345">
        <v>-56.241</v>
      </c>
      <c r="D345">
        <v>3.1659999999999999</v>
      </c>
      <c r="E345">
        <v>62.182000000000002</v>
      </c>
      <c r="F345">
        <v>100</v>
      </c>
      <c r="G345">
        <v>65.926000000000002</v>
      </c>
      <c r="H345">
        <v>1.1242000000000001</v>
      </c>
    </row>
    <row r="346" spans="1:8" x14ac:dyDescent="0.2">
      <c r="A346">
        <v>2182.3110000000001</v>
      </c>
      <c r="B346">
        <v>-56.384999999999998</v>
      </c>
      <c r="C346">
        <v>-56.295999999999999</v>
      </c>
      <c r="D346">
        <v>3.0219999999999998</v>
      </c>
      <c r="E346">
        <v>62.981999999999999</v>
      </c>
      <c r="F346">
        <v>100</v>
      </c>
      <c r="G346">
        <v>65.86</v>
      </c>
      <c r="H346">
        <v>1.1418000000000001</v>
      </c>
    </row>
    <row r="347" spans="1:8" x14ac:dyDescent="0.2">
      <c r="A347">
        <v>2184.143</v>
      </c>
      <c r="B347">
        <v>-56.445999999999998</v>
      </c>
      <c r="C347">
        <v>-56.354999999999997</v>
      </c>
      <c r="D347">
        <v>3.2309999999999999</v>
      </c>
      <c r="E347">
        <v>63.695999999999998</v>
      </c>
      <c r="F347">
        <v>100</v>
      </c>
      <c r="G347">
        <v>66.117999999999995</v>
      </c>
      <c r="H347">
        <v>1.1572000000000002</v>
      </c>
    </row>
    <row r="348" spans="1:8" x14ac:dyDescent="0.2">
      <c r="A348">
        <v>2185.6759999999999</v>
      </c>
      <c r="B348">
        <v>-56.500999999999998</v>
      </c>
      <c r="C348">
        <v>-56.408999999999999</v>
      </c>
      <c r="D348">
        <v>3.5169999999999999</v>
      </c>
      <c r="E348">
        <v>63.646000000000001</v>
      </c>
      <c r="F348">
        <v>100</v>
      </c>
      <c r="G348">
        <v>66.319000000000003</v>
      </c>
      <c r="H348">
        <v>1.1561000000000001</v>
      </c>
    </row>
    <row r="349" spans="1:8" x14ac:dyDescent="0.2">
      <c r="A349">
        <v>2187.2089999999998</v>
      </c>
      <c r="B349">
        <v>-56.552999999999997</v>
      </c>
      <c r="C349">
        <v>-56.46</v>
      </c>
      <c r="D349">
        <v>3.33</v>
      </c>
      <c r="E349">
        <v>63.716000000000001</v>
      </c>
      <c r="F349">
        <v>100</v>
      </c>
      <c r="G349">
        <v>66.238</v>
      </c>
      <c r="H349">
        <v>1.1572000000000002</v>
      </c>
    </row>
    <row r="350" spans="1:8" x14ac:dyDescent="0.2">
      <c r="A350">
        <v>2188.739</v>
      </c>
      <c r="B350">
        <v>-56.606999999999999</v>
      </c>
      <c r="C350">
        <v>-56.512999999999998</v>
      </c>
      <c r="D350">
        <v>3.4649999999999999</v>
      </c>
      <c r="E350">
        <v>60.631999999999998</v>
      </c>
      <c r="F350">
        <v>100</v>
      </c>
      <c r="G350">
        <v>66.703000000000003</v>
      </c>
      <c r="H350">
        <v>1.0901000000000001</v>
      </c>
    </row>
    <row r="351" spans="1:8" x14ac:dyDescent="0.2">
      <c r="A351">
        <v>2190.268</v>
      </c>
      <c r="B351">
        <v>-56.661000000000001</v>
      </c>
      <c r="C351">
        <v>-56.567</v>
      </c>
      <c r="D351">
        <v>3.48</v>
      </c>
      <c r="E351">
        <v>57.985999999999997</v>
      </c>
      <c r="F351">
        <v>100</v>
      </c>
      <c r="G351">
        <v>66.186000000000007</v>
      </c>
      <c r="H351">
        <v>1.034</v>
      </c>
    </row>
    <row r="352" spans="1:8" x14ac:dyDescent="0.2">
      <c r="A352">
        <v>2191.8220000000001</v>
      </c>
      <c r="B352">
        <v>-56.716000000000001</v>
      </c>
      <c r="C352">
        <v>-56.621000000000002</v>
      </c>
      <c r="D352">
        <v>3.47</v>
      </c>
      <c r="E352">
        <v>55.777000000000001</v>
      </c>
      <c r="F352">
        <v>100</v>
      </c>
      <c r="G352">
        <v>66.316000000000003</v>
      </c>
      <c r="H352">
        <v>0.98890000000000011</v>
      </c>
    </row>
    <row r="353" spans="1:8" x14ac:dyDescent="0.2">
      <c r="A353">
        <v>2193.3809999999999</v>
      </c>
      <c r="B353">
        <v>-56.777999999999999</v>
      </c>
      <c r="C353">
        <v>-56.680999999999997</v>
      </c>
      <c r="D353">
        <v>3.85</v>
      </c>
      <c r="E353">
        <v>53.338000000000001</v>
      </c>
      <c r="F353">
        <v>100</v>
      </c>
      <c r="G353">
        <v>66.971999999999994</v>
      </c>
      <c r="H353">
        <v>0.93830000000000002</v>
      </c>
    </row>
    <row r="354" spans="1:8" x14ac:dyDescent="0.2">
      <c r="A354">
        <v>2194.61</v>
      </c>
      <c r="B354">
        <v>-56.828000000000003</v>
      </c>
      <c r="C354">
        <v>-56.73</v>
      </c>
      <c r="D354">
        <v>4.0030000000000001</v>
      </c>
      <c r="E354">
        <v>52.624000000000002</v>
      </c>
      <c r="F354">
        <v>100</v>
      </c>
      <c r="G354">
        <v>66.906000000000006</v>
      </c>
      <c r="H354">
        <v>0.92400000000000004</v>
      </c>
    </row>
    <row r="355" spans="1:8" x14ac:dyDescent="0.2">
      <c r="A355">
        <v>2195.8319999999999</v>
      </c>
      <c r="B355">
        <v>-56.878999999999998</v>
      </c>
      <c r="C355">
        <v>-56.779000000000003</v>
      </c>
      <c r="D355">
        <v>4.0510000000000002</v>
      </c>
      <c r="E355">
        <v>50.146999999999998</v>
      </c>
      <c r="F355">
        <v>100</v>
      </c>
      <c r="G355">
        <v>67.186999999999998</v>
      </c>
      <c r="H355">
        <v>0.87450000000000017</v>
      </c>
    </row>
    <row r="356" spans="1:8" x14ac:dyDescent="0.2">
      <c r="A356">
        <v>2197.06</v>
      </c>
      <c r="B356">
        <v>-56.929000000000002</v>
      </c>
      <c r="C356">
        <v>-56.829000000000001</v>
      </c>
      <c r="D356">
        <v>4.048</v>
      </c>
      <c r="E356">
        <v>44.816000000000003</v>
      </c>
      <c r="F356">
        <v>100</v>
      </c>
      <c r="G356">
        <v>67.043999999999997</v>
      </c>
      <c r="H356">
        <v>0.77</v>
      </c>
    </row>
    <row r="357" spans="1:8" x14ac:dyDescent="0.2">
      <c r="A357">
        <v>2198.616</v>
      </c>
      <c r="B357">
        <v>-56.988</v>
      </c>
      <c r="C357">
        <v>-56.886000000000003</v>
      </c>
      <c r="D357">
        <v>3.6850000000000001</v>
      </c>
      <c r="E357">
        <v>38.273000000000003</v>
      </c>
      <c r="F357">
        <v>100</v>
      </c>
      <c r="G357">
        <v>67.741</v>
      </c>
      <c r="H357">
        <v>0.64570000000000005</v>
      </c>
    </row>
    <row r="358" spans="1:8" x14ac:dyDescent="0.2">
      <c r="A358">
        <v>2199.8609999999999</v>
      </c>
      <c r="B358">
        <v>-57.039000000000001</v>
      </c>
      <c r="C358">
        <v>-56.936</v>
      </c>
      <c r="D358">
        <v>4.0229999999999997</v>
      </c>
      <c r="E358">
        <v>33.036999999999999</v>
      </c>
      <c r="F358">
        <v>100</v>
      </c>
      <c r="G358">
        <v>67.540000000000006</v>
      </c>
      <c r="H358">
        <v>0.55000000000000004</v>
      </c>
    </row>
    <row r="359" spans="1:8" x14ac:dyDescent="0.2">
      <c r="A359">
        <v>2201.4169999999999</v>
      </c>
      <c r="B359">
        <v>-57.094000000000001</v>
      </c>
      <c r="C359">
        <v>-56.991</v>
      </c>
      <c r="D359">
        <v>3.4910000000000001</v>
      </c>
      <c r="E359">
        <v>31.613</v>
      </c>
      <c r="F359">
        <v>100</v>
      </c>
      <c r="G359">
        <v>67.995999999999995</v>
      </c>
      <c r="H359">
        <v>0.52470000000000006</v>
      </c>
    </row>
    <row r="360" spans="1:8" x14ac:dyDescent="0.2">
      <c r="A360">
        <v>2203.2829999999999</v>
      </c>
      <c r="B360">
        <v>-57.152999999999999</v>
      </c>
      <c r="C360">
        <v>-57.048000000000002</v>
      </c>
      <c r="D360">
        <v>3.077</v>
      </c>
      <c r="E360">
        <v>32.090000000000003</v>
      </c>
      <c r="F360">
        <v>100</v>
      </c>
      <c r="G360">
        <v>68.067999999999998</v>
      </c>
      <c r="H360">
        <v>0.53349999999999997</v>
      </c>
    </row>
    <row r="361" spans="1:8" x14ac:dyDescent="0.2">
      <c r="A361">
        <v>2205.1219999999998</v>
      </c>
      <c r="B361">
        <v>-57.207000000000001</v>
      </c>
      <c r="C361">
        <v>-57.100999999999999</v>
      </c>
      <c r="D361">
        <v>2.88</v>
      </c>
      <c r="E361">
        <v>31.591000000000001</v>
      </c>
      <c r="F361">
        <v>100</v>
      </c>
      <c r="G361">
        <v>68.447000000000003</v>
      </c>
      <c r="H361">
        <v>0.52470000000000006</v>
      </c>
    </row>
    <row r="362" spans="1:8" x14ac:dyDescent="0.2">
      <c r="A362">
        <v>2206.6529999999998</v>
      </c>
      <c r="B362">
        <v>-57.261000000000003</v>
      </c>
      <c r="C362">
        <v>-57.154000000000003</v>
      </c>
      <c r="D362">
        <v>3.4569999999999999</v>
      </c>
      <c r="E362">
        <v>31.768999999999998</v>
      </c>
      <c r="F362">
        <v>100</v>
      </c>
      <c r="G362">
        <v>68.370999999999995</v>
      </c>
      <c r="H362">
        <v>0.52800000000000002</v>
      </c>
    </row>
    <row r="363" spans="1:8" x14ac:dyDescent="0.2">
      <c r="A363">
        <v>2208.1840000000002</v>
      </c>
      <c r="B363">
        <v>-57.320999999999998</v>
      </c>
      <c r="C363">
        <v>-57.213000000000001</v>
      </c>
      <c r="D363">
        <v>3.8260000000000001</v>
      </c>
      <c r="E363">
        <v>33.808999999999997</v>
      </c>
      <c r="F363">
        <v>100</v>
      </c>
      <c r="G363">
        <v>67.787000000000006</v>
      </c>
      <c r="H363">
        <v>0.56430000000000002</v>
      </c>
    </row>
    <row r="364" spans="1:8" x14ac:dyDescent="0.2">
      <c r="A364">
        <v>2209.71</v>
      </c>
      <c r="B364">
        <v>-57.378</v>
      </c>
      <c r="C364">
        <v>-57.268999999999998</v>
      </c>
      <c r="D364">
        <v>3.67</v>
      </c>
      <c r="E364">
        <v>36.509</v>
      </c>
      <c r="F364">
        <v>100</v>
      </c>
      <c r="G364">
        <v>68.147999999999996</v>
      </c>
      <c r="H364">
        <v>0.61380000000000012</v>
      </c>
    </row>
    <row r="365" spans="1:8" x14ac:dyDescent="0.2">
      <c r="A365">
        <v>2211.2420000000002</v>
      </c>
      <c r="B365">
        <v>-57.436999999999998</v>
      </c>
      <c r="C365">
        <v>-57.326000000000001</v>
      </c>
      <c r="D365">
        <v>3.7309999999999999</v>
      </c>
      <c r="E365">
        <v>36.9</v>
      </c>
      <c r="F365">
        <v>100</v>
      </c>
      <c r="G365">
        <v>68.022000000000006</v>
      </c>
      <c r="H365">
        <v>0.62039999999999995</v>
      </c>
    </row>
    <row r="366" spans="1:8" x14ac:dyDescent="0.2">
      <c r="A366">
        <v>2212.4679999999998</v>
      </c>
      <c r="B366">
        <v>-57.488</v>
      </c>
      <c r="C366">
        <v>-57.377000000000002</v>
      </c>
      <c r="D366">
        <v>4.1420000000000003</v>
      </c>
      <c r="E366">
        <v>34.104999999999997</v>
      </c>
      <c r="F366">
        <v>100</v>
      </c>
      <c r="G366">
        <v>68.072000000000003</v>
      </c>
      <c r="H366">
        <v>0.56980000000000008</v>
      </c>
    </row>
    <row r="367" spans="1:8" x14ac:dyDescent="0.2">
      <c r="A367">
        <v>2214.0210000000002</v>
      </c>
      <c r="B367">
        <v>-57.548999999999999</v>
      </c>
      <c r="C367">
        <v>-57.436</v>
      </c>
      <c r="D367">
        <v>3.8380000000000001</v>
      </c>
      <c r="E367">
        <v>33.311</v>
      </c>
      <c r="F367">
        <v>100</v>
      </c>
      <c r="G367">
        <v>68.534999999999997</v>
      </c>
      <c r="H367">
        <v>0.5555000000000001</v>
      </c>
    </row>
    <row r="368" spans="1:8" x14ac:dyDescent="0.2">
      <c r="A368">
        <v>2215.5520000000001</v>
      </c>
      <c r="B368">
        <v>-57.61</v>
      </c>
      <c r="C368">
        <v>-57.494999999999997</v>
      </c>
      <c r="D368">
        <v>3.867</v>
      </c>
      <c r="E368">
        <v>28.623000000000001</v>
      </c>
      <c r="F368">
        <v>100</v>
      </c>
      <c r="G368">
        <v>68.438999999999993</v>
      </c>
      <c r="H368">
        <v>0.47190000000000004</v>
      </c>
    </row>
    <row r="369" spans="1:8" x14ac:dyDescent="0.2">
      <c r="A369">
        <v>2217.0929999999998</v>
      </c>
      <c r="B369">
        <v>-57.67</v>
      </c>
      <c r="C369">
        <v>-57.554000000000002</v>
      </c>
      <c r="D369">
        <v>3.8149999999999999</v>
      </c>
      <c r="E369">
        <v>31.337</v>
      </c>
      <c r="F369">
        <v>100</v>
      </c>
      <c r="G369">
        <v>68.052000000000007</v>
      </c>
      <c r="H369">
        <v>0.52029999999999998</v>
      </c>
    </row>
    <row r="370" spans="1:8" x14ac:dyDescent="0.2">
      <c r="A370">
        <v>2218.65</v>
      </c>
      <c r="B370">
        <v>-57.728999999999999</v>
      </c>
      <c r="C370">
        <v>-57.613</v>
      </c>
      <c r="D370">
        <v>3.7519999999999998</v>
      </c>
      <c r="E370">
        <v>34.976999999999997</v>
      </c>
      <c r="F370">
        <v>100</v>
      </c>
      <c r="G370">
        <v>68.063999999999993</v>
      </c>
      <c r="H370">
        <v>0.58520000000000005</v>
      </c>
    </row>
    <row r="371" spans="1:8" x14ac:dyDescent="0.2">
      <c r="A371">
        <v>2220.1970000000001</v>
      </c>
      <c r="B371">
        <v>-57.79</v>
      </c>
      <c r="C371">
        <v>-57.671999999999997</v>
      </c>
      <c r="D371">
        <v>3.8239999999999998</v>
      </c>
      <c r="E371">
        <v>40.206000000000003</v>
      </c>
      <c r="F371">
        <v>100</v>
      </c>
      <c r="G371">
        <v>67.81</v>
      </c>
      <c r="H371">
        <v>0.68200000000000005</v>
      </c>
    </row>
    <row r="372" spans="1:8" x14ac:dyDescent="0.2">
      <c r="A372">
        <v>2221.7260000000001</v>
      </c>
      <c r="B372">
        <v>-57.85</v>
      </c>
      <c r="C372">
        <v>-57.731000000000002</v>
      </c>
      <c r="D372">
        <v>3.879</v>
      </c>
      <c r="E372">
        <v>114.624</v>
      </c>
      <c r="F372">
        <v>100</v>
      </c>
      <c r="G372">
        <v>58.082000000000001</v>
      </c>
      <c r="H372">
        <v>2.552</v>
      </c>
    </row>
    <row r="373" spans="1:8" x14ac:dyDescent="0.2">
      <c r="A373">
        <v>2222.94</v>
      </c>
      <c r="B373">
        <v>-57.901000000000003</v>
      </c>
      <c r="C373">
        <v>-57.78</v>
      </c>
      <c r="D373">
        <v>4.0579999999999998</v>
      </c>
      <c r="E373">
        <v>151.72300000000001</v>
      </c>
      <c r="F373">
        <v>100</v>
      </c>
      <c r="G373">
        <v>57.837000000000003</v>
      </c>
      <c r="H373">
        <v>4.2097000000000007</v>
      </c>
    </row>
    <row r="374" spans="1:8" x14ac:dyDescent="0.2">
      <c r="A374">
        <v>2224.473</v>
      </c>
      <c r="B374">
        <v>-57.962000000000003</v>
      </c>
      <c r="C374">
        <v>-57.84</v>
      </c>
      <c r="D374">
        <v>3.9220000000000002</v>
      </c>
      <c r="E374">
        <v>155.39099999999999</v>
      </c>
      <c r="F374">
        <v>100</v>
      </c>
      <c r="G374">
        <v>58.186999999999998</v>
      </c>
      <c r="H374">
        <v>4.4286000000000003</v>
      </c>
    </row>
    <row r="375" spans="1:8" x14ac:dyDescent="0.2">
      <c r="A375">
        <v>2226.0369999999998</v>
      </c>
      <c r="B375">
        <v>-58.023000000000003</v>
      </c>
      <c r="C375">
        <v>-57.9</v>
      </c>
      <c r="D375">
        <v>3.8130000000000002</v>
      </c>
      <c r="E375">
        <v>132.00700000000001</v>
      </c>
      <c r="F375">
        <v>100</v>
      </c>
      <c r="G375">
        <v>61.134999999999998</v>
      </c>
      <c r="H375">
        <v>3.2263000000000002</v>
      </c>
    </row>
    <row r="376" spans="1:8" x14ac:dyDescent="0.2">
      <c r="A376">
        <v>3433.7570000000001</v>
      </c>
      <c r="B376">
        <v>-57.951000000000001</v>
      </c>
      <c r="C376">
        <v>-57.954000000000001</v>
      </c>
      <c r="D376">
        <v>0</v>
      </c>
      <c r="E376">
        <v>150.94</v>
      </c>
      <c r="F376">
        <v>100</v>
      </c>
      <c r="G376">
        <v>56.188000000000002</v>
      </c>
      <c r="H376">
        <v>4.1657000000000002</v>
      </c>
    </row>
    <row r="377" spans="1:8" x14ac:dyDescent="0.2">
      <c r="A377">
        <v>3435.2849999999999</v>
      </c>
      <c r="B377">
        <v>-58.003</v>
      </c>
      <c r="C377">
        <v>-58.009</v>
      </c>
      <c r="D377">
        <v>3.548</v>
      </c>
      <c r="E377">
        <v>158.435</v>
      </c>
      <c r="F377">
        <v>100</v>
      </c>
      <c r="G377">
        <v>55.996000000000002</v>
      </c>
      <c r="H377">
        <v>4.6189</v>
      </c>
    </row>
    <row r="378" spans="1:8" x14ac:dyDescent="0.2">
      <c r="A378">
        <v>3437.1170000000002</v>
      </c>
      <c r="B378">
        <v>-58.06</v>
      </c>
      <c r="C378">
        <v>-58.069000000000003</v>
      </c>
      <c r="D378">
        <v>3.294</v>
      </c>
      <c r="E378">
        <v>159.24199999999999</v>
      </c>
      <c r="F378">
        <v>100</v>
      </c>
      <c r="G378">
        <v>55.887</v>
      </c>
      <c r="H378">
        <v>4.6717000000000004</v>
      </c>
    </row>
    <row r="379" spans="1:8" x14ac:dyDescent="0.2">
      <c r="A379">
        <v>3438.6460000000002</v>
      </c>
      <c r="B379">
        <v>-58.116</v>
      </c>
      <c r="C379">
        <v>-58.128</v>
      </c>
      <c r="D379">
        <v>3.887</v>
      </c>
      <c r="E379">
        <v>159.31899999999999</v>
      </c>
      <c r="F379">
        <v>100</v>
      </c>
      <c r="G379">
        <v>55.753</v>
      </c>
      <c r="H379">
        <v>4.6772</v>
      </c>
    </row>
    <row r="380" spans="1:8" x14ac:dyDescent="0.2">
      <c r="A380">
        <v>3440.1779999999999</v>
      </c>
      <c r="B380">
        <v>-58.167999999999999</v>
      </c>
      <c r="C380">
        <v>-58.183999999999997</v>
      </c>
      <c r="D380">
        <v>3.6030000000000002</v>
      </c>
      <c r="E380">
        <v>157.51900000000001</v>
      </c>
      <c r="F380">
        <v>100</v>
      </c>
      <c r="G380">
        <v>55.667000000000002</v>
      </c>
      <c r="H380">
        <v>4.5606</v>
      </c>
    </row>
    <row r="381" spans="1:8" x14ac:dyDescent="0.2">
      <c r="A381">
        <v>3442.0120000000002</v>
      </c>
      <c r="B381">
        <v>-58.222000000000001</v>
      </c>
      <c r="C381">
        <v>-58.241</v>
      </c>
      <c r="D381">
        <v>3.125</v>
      </c>
      <c r="E381">
        <v>159.101</v>
      </c>
      <c r="F381">
        <v>100</v>
      </c>
      <c r="G381">
        <v>55.442</v>
      </c>
      <c r="H381">
        <v>4.6629000000000005</v>
      </c>
    </row>
    <row r="382" spans="1:8" x14ac:dyDescent="0.2">
      <c r="A382">
        <v>3443.8470000000002</v>
      </c>
      <c r="B382">
        <v>-58.277999999999999</v>
      </c>
      <c r="C382">
        <v>-58.3</v>
      </c>
      <c r="D382">
        <v>3.2149999999999999</v>
      </c>
      <c r="E382">
        <v>159.72900000000001</v>
      </c>
      <c r="F382">
        <v>100</v>
      </c>
      <c r="G382">
        <v>55.533000000000001</v>
      </c>
      <c r="H382">
        <v>4.7035999999999998</v>
      </c>
    </row>
    <row r="383" spans="1:8" x14ac:dyDescent="0.2">
      <c r="A383">
        <v>16682.575000000001</v>
      </c>
      <c r="B383">
        <v>-58.353999999999999</v>
      </c>
      <c r="C383">
        <v>-58.353000000000002</v>
      </c>
      <c r="D383">
        <v>0</v>
      </c>
      <c r="E383">
        <v>149.42599999999999</v>
      </c>
      <c r="F383">
        <v>100</v>
      </c>
      <c r="G383">
        <v>56.253999999999998</v>
      </c>
      <c r="H383">
        <v>4.0799000000000003</v>
      </c>
    </row>
    <row r="384" spans="1:8" x14ac:dyDescent="0.2">
      <c r="A384">
        <v>16684.41</v>
      </c>
      <c r="B384">
        <v>-58.406999999999996</v>
      </c>
      <c r="C384">
        <v>-58.405999999999999</v>
      </c>
      <c r="D384">
        <v>2.8719999999999999</v>
      </c>
      <c r="E384">
        <v>82.450999999999993</v>
      </c>
      <c r="F384">
        <v>100</v>
      </c>
      <c r="G384">
        <v>61.421999999999997</v>
      </c>
      <c r="H384">
        <v>1.5983000000000003</v>
      </c>
    </row>
    <row r="385" spans="1:8" x14ac:dyDescent="0.2">
      <c r="A385">
        <v>16686.241999999998</v>
      </c>
      <c r="B385">
        <v>-58.463999999999999</v>
      </c>
      <c r="C385">
        <v>-58.463000000000001</v>
      </c>
      <c r="D385">
        <v>3.1139999999999999</v>
      </c>
      <c r="E385">
        <v>72.427999999999997</v>
      </c>
      <c r="F385">
        <v>100</v>
      </c>
      <c r="G385">
        <v>60.491999999999997</v>
      </c>
      <c r="H385">
        <v>1.3541000000000003</v>
      </c>
    </row>
    <row r="386" spans="1:8" x14ac:dyDescent="0.2">
      <c r="A386">
        <v>16688.075000000001</v>
      </c>
      <c r="B386">
        <v>-58.521000000000001</v>
      </c>
      <c r="C386">
        <v>-58.52</v>
      </c>
      <c r="D386">
        <v>3.08</v>
      </c>
      <c r="E386">
        <v>80.929000000000002</v>
      </c>
      <c r="F386">
        <v>100</v>
      </c>
      <c r="G386">
        <v>60.393000000000001</v>
      </c>
      <c r="H386">
        <v>1.5598000000000001</v>
      </c>
    </row>
    <row r="387" spans="1:8" x14ac:dyDescent="0.2">
      <c r="A387">
        <v>16689.909</v>
      </c>
      <c r="B387">
        <v>-58.573999999999998</v>
      </c>
      <c r="C387">
        <v>-58.572000000000003</v>
      </c>
      <c r="D387">
        <v>2.8860000000000001</v>
      </c>
      <c r="E387">
        <v>103.244</v>
      </c>
      <c r="F387">
        <v>100</v>
      </c>
      <c r="G387">
        <v>59.16</v>
      </c>
      <c r="H387">
        <v>2.1791000000000005</v>
      </c>
    </row>
    <row r="388" spans="1:8" x14ac:dyDescent="0.2">
      <c r="A388">
        <v>16691.744999999999</v>
      </c>
      <c r="B388">
        <v>-58.627000000000002</v>
      </c>
      <c r="C388">
        <v>-58.625</v>
      </c>
      <c r="D388">
        <v>2.859</v>
      </c>
      <c r="E388">
        <v>82.992000000000004</v>
      </c>
      <c r="F388">
        <v>100</v>
      </c>
      <c r="G388">
        <v>60.826999999999998</v>
      </c>
      <c r="H388">
        <v>1.6115000000000002</v>
      </c>
    </row>
    <row r="389" spans="1:8" x14ac:dyDescent="0.2">
      <c r="A389">
        <v>16693.576000000001</v>
      </c>
      <c r="B389">
        <v>-58.68</v>
      </c>
      <c r="C389">
        <v>-58.677</v>
      </c>
      <c r="D389">
        <v>2.859</v>
      </c>
      <c r="E389">
        <v>100.411</v>
      </c>
      <c r="F389">
        <v>100</v>
      </c>
      <c r="G389">
        <v>57.597999999999999</v>
      </c>
      <c r="H389">
        <v>2.0922000000000001</v>
      </c>
    </row>
    <row r="390" spans="1:8" x14ac:dyDescent="0.2">
      <c r="A390">
        <v>16695.716</v>
      </c>
      <c r="B390">
        <v>-58.738</v>
      </c>
      <c r="C390">
        <v>-58.734999999999999</v>
      </c>
      <c r="D390">
        <v>2.6949999999999998</v>
      </c>
      <c r="E390">
        <v>79.52</v>
      </c>
      <c r="F390">
        <v>100</v>
      </c>
      <c r="G390">
        <v>61.203000000000003</v>
      </c>
      <c r="H390">
        <v>1.5246</v>
      </c>
    </row>
    <row r="391" spans="1:8" x14ac:dyDescent="0.2">
      <c r="A391">
        <v>16697.873</v>
      </c>
      <c r="B391">
        <v>-58.792999999999999</v>
      </c>
      <c r="C391">
        <v>-58.79</v>
      </c>
      <c r="D391">
        <v>2.548</v>
      </c>
      <c r="E391">
        <v>85.103999999999999</v>
      </c>
      <c r="F391">
        <v>100</v>
      </c>
      <c r="G391">
        <v>60.915999999999997</v>
      </c>
      <c r="H391">
        <v>1.6665000000000001</v>
      </c>
    </row>
    <row r="392" spans="1:8" x14ac:dyDescent="0.2">
      <c r="A392">
        <v>16700.053</v>
      </c>
      <c r="B392">
        <v>-58.847999999999999</v>
      </c>
      <c r="C392">
        <v>-58.844999999999999</v>
      </c>
      <c r="D392">
        <v>2.5099999999999998</v>
      </c>
      <c r="E392">
        <v>75.587000000000003</v>
      </c>
      <c r="F392">
        <v>100</v>
      </c>
      <c r="G392">
        <v>61.072000000000003</v>
      </c>
      <c r="H392">
        <v>1.4289000000000001</v>
      </c>
    </row>
    <row r="393" spans="1:8" x14ac:dyDescent="0.2">
      <c r="A393">
        <v>16702.231</v>
      </c>
      <c r="B393">
        <v>-58.905999999999999</v>
      </c>
      <c r="C393">
        <v>-58.902000000000001</v>
      </c>
      <c r="D393">
        <v>2.6179999999999999</v>
      </c>
      <c r="E393">
        <v>75.748000000000005</v>
      </c>
      <c r="F393">
        <v>100</v>
      </c>
      <c r="G393">
        <v>61.094999999999999</v>
      </c>
      <c r="H393">
        <v>1.4322000000000001</v>
      </c>
    </row>
    <row r="394" spans="1:8" x14ac:dyDescent="0.2">
      <c r="A394">
        <v>16704.097000000002</v>
      </c>
      <c r="B394">
        <v>-58.956000000000003</v>
      </c>
      <c r="C394">
        <v>-58.951000000000001</v>
      </c>
      <c r="D394">
        <v>2.6640000000000001</v>
      </c>
      <c r="E394">
        <v>136.47</v>
      </c>
      <c r="F394">
        <v>100</v>
      </c>
      <c r="G394">
        <v>53.523000000000003</v>
      </c>
      <c r="H394">
        <v>3.4254000000000002</v>
      </c>
    </row>
    <row r="395" spans="1:8" x14ac:dyDescent="0.2">
      <c r="A395">
        <v>16706.273000000001</v>
      </c>
      <c r="B395">
        <v>-59.014000000000003</v>
      </c>
      <c r="C395">
        <v>-59.009</v>
      </c>
      <c r="D395">
        <v>2.6349999999999998</v>
      </c>
      <c r="E395">
        <v>157.81899999999999</v>
      </c>
      <c r="F395">
        <v>100</v>
      </c>
      <c r="G395">
        <v>53.420999999999999</v>
      </c>
      <c r="H395">
        <v>4.5804</v>
      </c>
    </row>
    <row r="396" spans="1:8" x14ac:dyDescent="0.2">
      <c r="A396">
        <v>16708.417000000001</v>
      </c>
      <c r="B396">
        <v>-59.070999999999998</v>
      </c>
      <c r="C396">
        <v>-59.066000000000003</v>
      </c>
      <c r="D396">
        <v>2.653</v>
      </c>
      <c r="E396">
        <v>141.37299999999999</v>
      </c>
      <c r="F396">
        <v>100</v>
      </c>
      <c r="G396">
        <v>56.957999999999998</v>
      </c>
      <c r="H396">
        <v>3.6586000000000003</v>
      </c>
    </row>
    <row r="397" spans="1:8" x14ac:dyDescent="0.2">
      <c r="A397">
        <v>16710.553</v>
      </c>
      <c r="B397">
        <v>-59.125999999999998</v>
      </c>
      <c r="C397">
        <v>-59.12</v>
      </c>
      <c r="D397">
        <v>2.5470000000000002</v>
      </c>
      <c r="E397">
        <v>155.94499999999999</v>
      </c>
      <c r="F397">
        <v>100</v>
      </c>
      <c r="G397">
        <v>52.802</v>
      </c>
      <c r="H397">
        <v>4.4627000000000008</v>
      </c>
    </row>
    <row r="398" spans="1:8" x14ac:dyDescent="0.2">
      <c r="A398">
        <v>16712.695</v>
      </c>
      <c r="B398">
        <v>-59.179000000000002</v>
      </c>
      <c r="C398">
        <v>-59.173000000000002</v>
      </c>
      <c r="D398">
        <v>2.4860000000000002</v>
      </c>
      <c r="E398">
        <v>166.239</v>
      </c>
      <c r="F398">
        <v>100</v>
      </c>
      <c r="G398">
        <v>52.845999999999997</v>
      </c>
      <c r="H398">
        <v>5.1590000000000007</v>
      </c>
    </row>
    <row r="399" spans="1:8" x14ac:dyDescent="0.2">
      <c r="A399">
        <v>16714.562000000002</v>
      </c>
      <c r="B399">
        <v>-59.234000000000002</v>
      </c>
      <c r="C399">
        <v>-59.228000000000002</v>
      </c>
      <c r="D399">
        <v>2.9129999999999998</v>
      </c>
      <c r="E399">
        <v>165.78</v>
      </c>
      <c r="F399">
        <v>100</v>
      </c>
      <c r="G399">
        <v>52.667000000000002</v>
      </c>
      <c r="H399">
        <v>5.1249000000000002</v>
      </c>
    </row>
    <row r="400" spans="1:8" x14ac:dyDescent="0.2">
      <c r="A400">
        <v>16716.417000000001</v>
      </c>
      <c r="B400">
        <v>-59.293999999999997</v>
      </c>
      <c r="C400">
        <v>-59.286999999999999</v>
      </c>
      <c r="D400">
        <v>3.1960000000000002</v>
      </c>
      <c r="E400">
        <v>166.059</v>
      </c>
      <c r="F400">
        <v>100</v>
      </c>
      <c r="G400">
        <v>52.796999999999997</v>
      </c>
      <c r="H400">
        <v>5.1458000000000004</v>
      </c>
    </row>
    <row r="401" spans="1:8" x14ac:dyDescent="0.2">
      <c r="A401">
        <v>16718.251</v>
      </c>
      <c r="B401">
        <v>-59.351999999999997</v>
      </c>
      <c r="C401">
        <v>-59.344999999999999</v>
      </c>
      <c r="D401">
        <v>3.1459999999999999</v>
      </c>
      <c r="E401">
        <v>165.42099999999999</v>
      </c>
      <c r="F401">
        <v>100</v>
      </c>
      <c r="G401">
        <v>52.755000000000003</v>
      </c>
      <c r="H401">
        <v>5.0985000000000005</v>
      </c>
    </row>
    <row r="402" spans="1:8" x14ac:dyDescent="0.2">
      <c r="A402">
        <v>16720.096000000001</v>
      </c>
      <c r="B402">
        <v>-59.41</v>
      </c>
      <c r="C402">
        <v>-59.402999999999999</v>
      </c>
      <c r="D402">
        <v>3.16</v>
      </c>
      <c r="E402">
        <v>166.57400000000001</v>
      </c>
      <c r="F402">
        <v>100</v>
      </c>
      <c r="G402">
        <v>52.682000000000002</v>
      </c>
      <c r="H402">
        <v>5.1843000000000004</v>
      </c>
    </row>
    <row r="403" spans="1:8" x14ac:dyDescent="0.2">
      <c r="A403">
        <v>16721.647000000001</v>
      </c>
      <c r="B403">
        <v>-59.460999999999999</v>
      </c>
      <c r="C403">
        <v>-59.453000000000003</v>
      </c>
      <c r="D403">
        <v>3.2229999999999999</v>
      </c>
      <c r="E403">
        <v>152.637</v>
      </c>
      <c r="F403">
        <v>100</v>
      </c>
      <c r="G403">
        <v>56.597999999999999</v>
      </c>
      <c r="H403">
        <v>4.2636000000000003</v>
      </c>
    </row>
    <row r="404" spans="1:8" x14ac:dyDescent="0.2">
      <c r="A404">
        <v>16723.174999999999</v>
      </c>
      <c r="B404">
        <v>-59.511000000000003</v>
      </c>
      <c r="C404">
        <v>-59.503</v>
      </c>
      <c r="D404">
        <v>3.28</v>
      </c>
      <c r="E404">
        <v>87.813999999999993</v>
      </c>
      <c r="F404">
        <v>100</v>
      </c>
      <c r="G404">
        <v>61.262</v>
      </c>
      <c r="H404">
        <v>1.7369000000000001</v>
      </c>
    </row>
    <row r="405" spans="1:8" x14ac:dyDescent="0.2">
      <c r="A405">
        <v>16725.008000000002</v>
      </c>
      <c r="B405">
        <v>-59.570999999999998</v>
      </c>
      <c r="C405">
        <v>-59.561999999999998</v>
      </c>
      <c r="D405">
        <v>3.226</v>
      </c>
      <c r="E405">
        <v>79.442999999999998</v>
      </c>
      <c r="F405">
        <v>100</v>
      </c>
      <c r="G405">
        <v>60.487000000000002</v>
      </c>
      <c r="H405">
        <v>1.5224</v>
      </c>
    </row>
    <row r="406" spans="1:8" x14ac:dyDescent="0.2">
      <c r="A406">
        <v>16726.845000000001</v>
      </c>
      <c r="B406">
        <v>-59.624000000000002</v>
      </c>
      <c r="C406">
        <v>-59.615000000000002</v>
      </c>
      <c r="D406">
        <v>2.8769999999999998</v>
      </c>
      <c r="E406">
        <v>77.25</v>
      </c>
      <c r="F406">
        <v>100</v>
      </c>
      <c r="G406">
        <v>61.003999999999998</v>
      </c>
      <c r="H406">
        <v>1.4685000000000001</v>
      </c>
    </row>
    <row r="407" spans="1:8" x14ac:dyDescent="0.2">
      <c r="A407">
        <v>16728.682000000001</v>
      </c>
      <c r="B407">
        <v>-59.68</v>
      </c>
      <c r="C407">
        <v>-59.67</v>
      </c>
      <c r="D407">
        <v>3.02</v>
      </c>
      <c r="E407">
        <v>115.93600000000001</v>
      </c>
      <c r="F407">
        <v>100</v>
      </c>
      <c r="G407">
        <v>55.838000000000001</v>
      </c>
      <c r="H407">
        <v>2.5982000000000003</v>
      </c>
    </row>
    <row r="408" spans="1:8" x14ac:dyDescent="0.2">
      <c r="A408">
        <v>16730.513999999999</v>
      </c>
      <c r="B408">
        <v>-59.738999999999997</v>
      </c>
      <c r="C408">
        <v>-59.73</v>
      </c>
      <c r="D408">
        <v>3.2320000000000002</v>
      </c>
      <c r="E408">
        <v>105.711</v>
      </c>
      <c r="F408">
        <v>100</v>
      </c>
      <c r="G408">
        <v>58.960999999999999</v>
      </c>
      <c r="H408">
        <v>2.2561000000000004</v>
      </c>
    </row>
    <row r="409" spans="1:8" x14ac:dyDescent="0.2">
      <c r="A409">
        <v>16732.345000000001</v>
      </c>
      <c r="B409">
        <v>-59.796999999999997</v>
      </c>
      <c r="C409">
        <v>-59.786999999999999</v>
      </c>
      <c r="D409">
        <v>3.125</v>
      </c>
      <c r="E409">
        <v>159.20400000000001</v>
      </c>
      <c r="F409">
        <v>100</v>
      </c>
      <c r="G409">
        <v>52.774000000000001</v>
      </c>
      <c r="H409">
        <v>4.6695000000000002</v>
      </c>
    </row>
    <row r="410" spans="1:8" x14ac:dyDescent="0.2">
      <c r="A410">
        <v>16734.178</v>
      </c>
      <c r="B410">
        <v>-59.854999999999997</v>
      </c>
      <c r="C410">
        <v>-59.844999999999999</v>
      </c>
      <c r="D410">
        <v>3.1619999999999999</v>
      </c>
      <c r="E410">
        <v>167.03800000000001</v>
      </c>
      <c r="F410">
        <v>100</v>
      </c>
      <c r="G410">
        <v>52.64</v>
      </c>
      <c r="H410">
        <v>5.2183999999999999</v>
      </c>
    </row>
    <row r="411" spans="1:8" x14ac:dyDescent="0.2">
      <c r="A411">
        <v>16736.008999999998</v>
      </c>
      <c r="B411">
        <v>-59.912999999999997</v>
      </c>
      <c r="C411">
        <v>-59.902000000000001</v>
      </c>
      <c r="D411">
        <v>3.1219999999999999</v>
      </c>
      <c r="E411">
        <v>165.39099999999999</v>
      </c>
      <c r="F411">
        <v>100</v>
      </c>
      <c r="G411">
        <v>52.725999999999999</v>
      </c>
      <c r="H411">
        <v>5.0963000000000003</v>
      </c>
    </row>
    <row r="412" spans="1:8" x14ac:dyDescent="0.2">
      <c r="A412">
        <v>16737.839</v>
      </c>
      <c r="B412">
        <v>-59.966999999999999</v>
      </c>
      <c r="C412">
        <v>-59.956000000000003</v>
      </c>
      <c r="D412">
        <v>2.96</v>
      </c>
      <c r="E412">
        <v>118.07899999999999</v>
      </c>
      <c r="F412">
        <v>100</v>
      </c>
      <c r="G412">
        <v>60.319000000000003</v>
      </c>
      <c r="H412">
        <v>2.6752000000000002</v>
      </c>
    </row>
    <row r="413" spans="1:8" x14ac:dyDescent="0.2">
      <c r="A413">
        <v>16739.670999999998</v>
      </c>
      <c r="B413">
        <v>-60.021000000000001</v>
      </c>
      <c r="C413">
        <v>-60.009</v>
      </c>
      <c r="D413">
        <v>2.8839999999999999</v>
      </c>
      <c r="E413">
        <v>89.85</v>
      </c>
      <c r="F413">
        <v>100</v>
      </c>
      <c r="G413">
        <v>60.314</v>
      </c>
      <c r="H413">
        <v>1.7919</v>
      </c>
    </row>
    <row r="414" spans="1:8" x14ac:dyDescent="0.2">
      <c r="A414">
        <v>16741.505000000001</v>
      </c>
      <c r="B414">
        <v>-60.075000000000003</v>
      </c>
      <c r="C414">
        <v>-60.063000000000002</v>
      </c>
      <c r="D414">
        <v>2.9460000000000002</v>
      </c>
      <c r="E414">
        <v>80</v>
      </c>
      <c r="F414">
        <v>100</v>
      </c>
      <c r="G414">
        <v>61.296999999999997</v>
      </c>
      <c r="H414">
        <v>1.5367000000000002</v>
      </c>
    </row>
    <row r="415" spans="1:8" x14ac:dyDescent="0.2">
      <c r="A415">
        <v>16743.335999999999</v>
      </c>
      <c r="B415">
        <v>-60.131999999999998</v>
      </c>
      <c r="C415">
        <v>-60.12</v>
      </c>
      <c r="D415">
        <v>3.109</v>
      </c>
      <c r="E415">
        <v>68.408000000000001</v>
      </c>
      <c r="F415">
        <v>100</v>
      </c>
      <c r="G415">
        <v>61.692</v>
      </c>
      <c r="H415">
        <v>1.2617</v>
      </c>
    </row>
    <row r="416" spans="1:8" x14ac:dyDescent="0.2">
      <c r="A416">
        <v>16745.166000000001</v>
      </c>
      <c r="B416">
        <v>-60.188000000000002</v>
      </c>
      <c r="C416">
        <v>-60.174999999999997</v>
      </c>
      <c r="D416">
        <v>3.0150000000000001</v>
      </c>
      <c r="E416">
        <v>72.867000000000004</v>
      </c>
      <c r="F416">
        <v>100</v>
      </c>
      <c r="G416">
        <v>61.926000000000002</v>
      </c>
      <c r="H416">
        <v>1.3640000000000001</v>
      </c>
    </row>
    <row r="417" spans="1:8" x14ac:dyDescent="0.2">
      <c r="A417">
        <v>16747.027999999998</v>
      </c>
      <c r="B417">
        <v>-60.247</v>
      </c>
      <c r="C417">
        <v>-60.232999999999997</v>
      </c>
      <c r="D417">
        <v>3.1259999999999999</v>
      </c>
      <c r="E417">
        <v>70.049000000000007</v>
      </c>
      <c r="F417">
        <v>100</v>
      </c>
      <c r="G417">
        <v>62.133000000000003</v>
      </c>
      <c r="H417">
        <v>1.2991000000000001</v>
      </c>
    </row>
    <row r="418" spans="1:8" x14ac:dyDescent="0.2">
      <c r="A418">
        <v>16748.862000000001</v>
      </c>
      <c r="B418">
        <v>-60.302</v>
      </c>
      <c r="C418">
        <v>-60.289000000000001</v>
      </c>
      <c r="D418">
        <v>3.0310000000000001</v>
      </c>
      <c r="E418">
        <v>64.727999999999994</v>
      </c>
      <c r="F418">
        <v>100</v>
      </c>
      <c r="G418">
        <v>62.465000000000003</v>
      </c>
      <c r="H418">
        <v>1.1792000000000002</v>
      </c>
    </row>
    <row r="419" spans="1:8" x14ac:dyDescent="0.2">
      <c r="A419">
        <v>16750.695</v>
      </c>
      <c r="B419">
        <v>-60.36</v>
      </c>
      <c r="C419">
        <v>-60.345999999999997</v>
      </c>
      <c r="D419">
        <v>3.0939999999999999</v>
      </c>
      <c r="E419">
        <v>61.000999999999998</v>
      </c>
      <c r="F419">
        <v>100</v>
      </c>
      <c r="G419">
        <v>62.48</v>
      </c>
      <c r="H419">
        <v>1.0989</v>
      </c>
    </row>
    <row r="420" spans="1:8" x14ac:dyDescent="0.2">
      <c r="A420">
        <v>16752.528999999999</v>
      </c>
      <c r="B420">
        <v>-60.412999999999997</v>
      </c>
      <c r="C420">
        <v>-60.399000000000001</v>
      </c>
      <c r="D420">
        <v>2.9119999999999999</v>
      </c>
      <c r="E420">
        <v>66.739000000000004</v>
      </c>
      <c r="F420">
        <v>100</v>
      </c>
      <c r="G420">
        <v>62.595999999999997</v>
      </c>
      <c r="H420">
        <v>1.2243000000000002</v>
      </c>
    </row>
    <row r="421" spans="1:8" x14ac:dyDescent="0.2">
      <c r="A421">
        <v>16754.362000000001</v>
      </c>
      <c r="B421">
        <v>-60.466999999999999</v>
      </c>
      <c r="C421">
        <v>-60.453000000000003</v>
      </c>
      <c r="D421">
        <v>2.93</v>
      </c>
      <c r="E421">
        <v>78.325999999999993</v>
      </c>
      <c r="F421">
        <v>100</v>
      </c>
      <c r="G421">
        <v>61.515000000000001</v>
      </c>
      <c r="H421">
        <v>1.4949000000000001</v>
      </c>
    </row>
    <row r="422" spans="1:8" x14ac:dyDescent="0.2">
      <c r="A422">
        <v>16756.196</v>
      </c>
      <c r="B422">
        <v>-60.523000000000003</v>
      </c>
      <c r="C422">
        <v>-60.508000000000003</v>
      </c>
      <c r="D422">
        <v>2.9990000000000001</v>
      </c>
      <c r="E422">
        <v>75.042000000000002</v>
      </c>
      <c r="F422">
        <v>100</v>
      </c>
      <c r="G422">
        <v>62.054000000000002</v>
      </c>
      <c r="H422">
        <v>1.4157</v>
      </c>
    </row>
    <row r="423" spans="1:8" x14ac:dyDescent="0.2">
      <c r="A423">
        <v>16758.027999999998</v>
      </c>
      <c r="B423">
        <v>-60.575000000000003</v>
      </c>
      <c r="C423">
        <v>-60.558999999999997</v>
      </c>
      <c r="D423">
        <v>2.82</v>
      </c>
      <c r="E423">
        <v>75.227000000000004</v>
      </c>
      <c r="F423">
        <v>100</v>
      </c>
      <c r="G423">
        <v>61.695999999999998</v>
      </c>
      <c r="H423">
        <v>1.4201000000000001</v>
      </c>
    </row>
    <row r="424" spans="1:8" x14ac:dyDescent="0.2">
      <c r="A424">
        <v>16759.887999999999</v>
      </c>
      <c r="B424">
        <v>-60.631</v>
      </c>
      <c r="C424">
        <v>-60.615000000000002</v>
      </c>
      <c r="D424">
        <v>2.996</v>
      </c>
      <c r="E424">
        <v>68.283000000000001</v>
      </c>
      <c r="F424">
        <v>100</v>
      </c>
      <c r="G424">
        <v>62.51</v>
      </c>
      <c r="H424">
        <v>1.2584</v>
      </c>
    </row>
    <row r="425" spans="1:8" x14ac:dyDescent="0.2">
      <c r="A425">
        <v>16761.756000000001</v>
      </c>
      <c r="B425">
        <v>-60.685000000000002</v>
      </c>
      <c r="C425">
        <v>-60.668999999999997</v>
      </c>
      <c r="D425">
        <v>2.887</v>
      </c>
      <c r="E425">
        <v>64.97</v>
      </c>
      <c r="F425">
        <v>100</v>
      </c>
      <c r="G425">
        <v>62.728999999999999</v>
      </c>
      <c r="H425">
        <v>1.1847000000000001</v>
      </c>
    </row>
    <row r="426" spans="1:8" x14ac:dyDescent="0.2">
      <c r="A426">
        <v>16763.618999999999</v>
      </c>
      <c r="B426">
        <v>-60.737000000000002</v>
      </c>
      <c r="C426">
        <v>-60.72</v>
      </c>
      <c r="D426">
        <v>2.746</v>
      </c>
      <c r="E426">
        <v>66.096000000000004</v>
      </c>
      <c r="F426">
        <v>100</v>
      </c>
      <c r="G426">
        <v>62.097000000000001</v>
      </c>
      <c r="H426">
        <v>1.2100000000000002</v>
      </c>
    </row>
    <row r="427" spans="1:8" x14ac:dyDescent="0.2">
      <c r="A427">
        <v>16765.474999999999</v>
      </c>
      <c r="B427">
        <v>-60.79</v>
      </c>
      <c r="C427">
        <v>-60.774000000000001</v>
      </c>
      <c r="D427">
        <v>2.8769999999999998</v>
      </c>
      <c r="E427">
        <v>116.795</v>
      </c>
      <c r="F427">
        <v>100</v>
      </c>
      <c r="G427">
        <v>56.314999999999998</v>
      </c>
      <c r="H427">
        <v>2.6290000000000004</v>
      </c>
    </row>
    <row r="428" spans="1:8" x14ac:dyDescent="0.2">
      <c r="A428">
        <v>16767.611000000001</v>
      </c>
      <c r="B428">
        <v>-60.841999999999999</v>
      </c>
      <c r="C428">
        <v>-60.825000000000003</v>
      </c>
      <c r="D428">
        <v>2.3839999999999999</v>
      </c>
      <c r="E428">
        <v>71.738</v>
      </c>
      <c r="F428">
        <v>100</v>
      </c>
      <c r="G428">
        <v>63.018000000000001</v>
      </c>
      <c r="H428">
        <v>1.3376000000000001</v>
      </c>
    </row>
    <row r="429" spans="1:8" x14ac:dyDescent="0.2">
      <c r="A429">
        <v>16769.441999999999</v>
      </c>
      <c r="B429">
        <v>-60.898000000000003</v>
      </c>
      <c r="C429">
        <v>-60.881</v>
      </c>
      <c r="D429">
        <v>3.0619999999999998</v>
      </c>
      <c r="E429">
        <v>63.113999999999997</v>
      </c>
      <c r="F429">
        <v>100</v>
      </c>
      <c r="G429">
        <v>62.350999999999999</v>
      </c>
      <c r="H429">
        <v>1.1440000000000001</v>
      </c>
    </row>
    <row r="430" spans="1:8" x14ac:dyDescent="0.2">
      <c r="A430">
        <v>16771.276000000002</v>
      </c>
      <c r="B430">
        <v>-60.954000000000001</v>
      </c>
      <c r="C430">
        <v>-60.936</v>
      </c>
      <c r="D430">
        <v>3.044</v>
      </c>
      <c r="E430">
        <v>72.093000000000004</v>
      </c>
      <c r="F430">
        <v>100</v>
      </c>
      <c r="G430">
        <v>60.174999999999997</v>
      </c>
      <c r="H430">
        <v>1.3464</v>
      </c>
    </row>
    <row r="431" spans="1:8" x14ac:dyDescent="0.2">
      <c r="A431">
        <v>16773.098000000002</v>
      </c>
      <c r="B431">
        <v>-61.006</v>
      </c>
      <c r="C431">
        <v>-60.987000000000002</v>
      </c>
      <c r="D431">
        <v>2.7970000000000002</v>
      </c>
      <c r="E431">
        <v>160.547</v>
      </c>
      <c r="F431">
        <v>100</v>
      </c>
      <c r="G431">
        <v>53.28</v>
      </c>
      <c r="H431">
        <v>4.7586000000000004</v>
      </c>
    </row>
    <row r="432" spans="1:8" x14ac:dyDescent="0.2">
      <c r="A432">
        <v>16774.931</v>
      </c>
      <c r="B432">
        <v>-61.057000000000002</v>
      </c>
      <c r="C432">
        <v>-61.037999999999997</v>
      </c>
      <c r="D432">
        <v>2.7549999999999999</v>
      </c>
      <c r="E432">
        <v>83.415000000000006</v>
      </c>
      <c r="F432">
        <v>100</v>
      </c>
      <c r="G432">
        <v>62.841999999999999</v>
      </c>
      <c r="H432">
        <v>1.6225000000000003</v>
      </c>
    </row>
    <row r="433" spans="1:8" x14ac:dyDescent="0.2">
      <c r="A433">
        <v>16777.096000000001</v>
      </c>
      <c r="B433">
        <v>-61.115000000000002</v>
      </c>
      <c r="C433">
        <v>-61.095999999999997</v>
      </c>
      <c r="D433">
        <v>2.6909999999999998</v>
      </c>
      <c r="E433">
        <v>61.22</v>
      </c>
      <c r="F433">
        <v>100</v>
      </c>
      <c r="G433">
        <v>62.923000000000002</v>
      </c>
      <c r="H433">
        <v>1.1032999999999999</v>
      </c>
    </row>
    <row r="434" spans="1:8" x14ac:dyDescent="0.2">
      <c r="A434">
        <v>16778.969000000001</v>
      </c>
      <c r="B434">
        <v>-61.17</v>
      </c>
      <c r="C434">
        <v>-61.151000000000003</v>
      </c>
      <c r="D434">
        <v>2.9249999999999998</v>
      </c>
      <c r="E434">
        <v>67.122</v>
      </c>
      <c r="F434">
        <v>100</v>
      </c>
      <c r="G434">
        <v>62.671999999999997</v>
      </c>
      <c r="H434">
        <v>1.2331000000000001</v>
      </c>
    </row>
    <row r="435" spans="1:8" x14ac:dyDescent="0.2">
      <c r="A435">
        <v>16780.817999999999</v>
      </c>
      <c r="B435">
        <v>-61.225000000000001</v>
      </c>
      <c r="C435">
        <v>-61.206000000000003</v>
      </c>
      <c r="D435">
        <v>2.9620000000000002</v>
      </c>
      <c r="E435">
        <v>76.197999999999993</v>
      </c>
      <c r="F435">
        <v>100</v>
      </c>
      <c r="G435">
        <v>61.881999999999998</v>
      </c>
      <c r="H435">
        <v>1.4432000000000003</v>
      </c>
    </row>
    <row r="436" spans="1:8" x14ac:dyDescent="0.2">
      <c r="A436">
        <v>16782.651999999998</v>
      </c>
      <c r="B436">
        <v>-61.276000000000003</v>
      </c>
      <c r="C436">
        <v>-61.256</v>
      </c>
      <c r="D436">
        <v>2.726</v>
      </c>
      <c r="E436">
        <v>73.881</v>
      </c>
      <c r="F436">
        <v>100</v>
      </c>
      <c r="G436">
        <v>62.231000000000002</v>
      </c>
      <c r="H436">
        <v>1.3882000000000001</v>
      </c>
    </row>
    <row r="437" spans="1:8" x14ac:dyDescent="0.2">
      <c r="A437">
        <v>16784.814999999999</v>
      </c>
      <c r="B437">
        <v>-61.334000000000003</v>
      </c>
      <c r="C437">
        <v>-61.314</v>
      </c>
      <c r="D437">
        <v>2.6709999999999998</v>
      </c>
      <c r="E437">
        <v>73.872</v>
      </c>
      <c r="F437">
        <v>100</v>
      </c>
      <c r="G437">
        <v>62.362000000000002</v>
      </c>
      <c r="H437">
        <v>1.3882000000000001</v>
      </c>
    </row>
    <row r="438" spans="1:8" x14ac:dyDescent="0.2">
      <c r="A438">
        <v>16786.681</v>
      </c>
      <c r="B438">
        <v>-61.386000000000003</v>
      </c>
      <c r="C438">
        <v>-61.365000000000002</v>
      </c>
      <c r="D438">
        <v>2.7770000000000001</v>
      </c>
      <c r="E438">
        <v>84.397999999999996</v>
      </c>
      <c r="F438">
        <v>100</v>
      </c>
      <c r="G438">
        <v>60.256999999999998</v>
      </c>
      <c r="H438">
        <v>1.6478000000000002</v>
      </c>
    </row>
    <row r="439" spans="1:8" x14ac:dyDescent="0.2">
      <c r="A439">
        <v>16788.532999999999</v>
      </c>
      <c r="B439">
        <v>-61.44</v>
      </c>
      <c r="C439">
        <v>-61.418999999999997</v>
      </c>
      <c r="D439">
        <v>2.9079999999999999</v>
      </c>
      <c r="E439">
        <v>144.99199999999999</v>
      </c>
      <c r="F439">
        <v>100</v>
      </c>
      <c r="G439">
        <v>53.31</v>
      </c>
      <c r="H439">
        <v>3.8423000000000003</v>
      </c>
    </row>
    <row r="440" spans="1:8" x14ac:dyDescent="0.2">
      <c r="A440">
        <v>16790.669999999998</v>
      </c>
      <c r="B440">
        <v>-61.494999999999997</v>
      </c>
      <c r="C440">
        <v>-61.472999999999999</v>
      </c>
      <c r="D440">
        <v>2.528</v>
      </c>
      <c r="E440">
        <v>169.779</v>
      </c>
      <c r="F440">
        <v>100</v>
      </c>
      <c r="G440">
        <v>53.356000000000002</v>
      </c>
      <c r="H440">
        <v>5.4307000000000007</v>
      </c>
    </row>
    <row r="441" spans="1:8" x14ac:dyDescent="0.2">
      <c r="A441">
        <v>16792.812000000002</v>
      </c>
      <c r="B441">
        <v>-61.548999999999999</v>
      </c>
      <c r="C441">
        <v>-61.527000000000001</v>
      </c>
      <c r="D441">
        <v>2.512</v>
      </c>
      <c r="E441">
        <v>162.173</v>
      </c>
      <c r="F441">
        <v>100</v>
      </c>
      <c r="G441">
        <v>55.448999999999998</v>
      </c>
      <c r="H441">
        <v>4.8686000000000007</v>
      </c>
    </row>
    <row r="442" spans="1:8" x14ac:dyDescent="0.2">
      <c r="A442">
        <v>16794.952000000001</v>
      </c>
      <c r="B442">
        <v>-61.604999999999997</v>
      </c>
      <c r="C442">
        <v>-61.582999999999998</v>
      </c>
      <c r="D442">
        <v>2.6219999999999999</v>
      </c>
      <c r="E442">
        <v>97.128</v>
      </c>
      <c r="F442">
        <v>100</v>
      </c>
      <c r="G442">
        <v>58.463999999999999</v>
      </c>
      <c r="H442">
        <v>1.9954000000000003</v>
      </c>
    </row>
    <row r="443" spans="1:8" x14ac:dyDescent="0.2">
      <c r="A443">
        <v>16797.095000000001</v>
      </c>
      <c r="B443">
        <v>-61.658999999999999</v>
      </c>
      <c r="C443">
        <v>-61.636000000000003</v>
      </c>
      <c r="D443">
        <v>2.4809999999999999</v>
      </c>
      <c r="E443">
        <v>142.70400000000001</v>
      </c>
      <c r="F443">
        <v>100</v>
      </c>
      <c r="G443">
        <v>54.744</v>
      </c>
      <c r="H443">
        <v>3.7246000000000006</v>
      </c>
    </row>
    <row r="444" spans="1:8" x14ac:dyDescent="0.2">
      <c r="A444">
        <v>16799.235000000001</v>
      </c>
      <c r="B444">
        <v>-61.712000000000003</v>
      </c>
      <c r="C444">
        <v>-61.689</v>
      </c>
      <c r="D444">
        <v>2.4580000000000002</v>
      </c>
      <c r="E444">
        <v>162.46799999999999</v>
      </c>
      <c r="F444">
        <v>100</v>
      </c>
      <c r="G444">
        <v>53.584000000000003</v>
      </c>
      <c r="H444">
        <v>4.8884000000000007</v>
      </c>
    </row>
    <row r="445" spans="1:8" x14ac:dyDescent="0.2">
      <c r="A445">
        <v>16801.379000000001</v>
      </c>
      <c r="B445">
        <v>-61.762999999999998</v>
      </c>
      <c r="C445">
        <v>-61.74</v>
      </c>
      <c r="D445">
        <v>2.375</v>
      </c>
      <c r="E445">
        <v>164.28700000000001</v>
      </c>
      <c r="F445">
        <v>100</v>
      </c>
      <c r="G445">
        <v>53.527000000000001</v>
      </c>
      <c r="H445">
        <v>5.0171000000000001</v>
      </c>
    </row>
    <row r="446" spans="1:8" x14ac:dyDescent="0.2">
      <c r="A446">
        <v>16803.826000000001</v>
      </c>
      <c r="B446">
        <v>-61.82</v>
      </c>
      <c r="C446">
        <v>-61.795999999999999</v>
      </c>
      <c r="D446">
        <v>2.2989999999999999</v>
      </c>
      <c r="E446">
        <v>164.84800000000001</v>
      </c>
      <c r="F446">
        <v>100</v>
      </c>
      <c r="G446">
        <v>53.289000000000001</v>
      </c>
      <c r="H446">
        <v>5.0567000000000011</v>
      </c>
    </row>
    <row r="447" spans="1:8" x14ac:dyDescent="0.2">
      <c r="A447">
        <v>16806.309000000001</v>
      </c>
      <c r="B447">
        <v>-61.875999999999998</v>
      </c>
      <c r="C447">
        <v>-61.851999999999997</v>
      </c>
      <c r="D447">
        <v>2.246</v>
      </c>
      <c r="E447">
        <v>164.53399999999999</v>
      </c>
      <c r="F447">
        <v>100</v>
      </c>
      <c r="G447">
        <v>53.454000000000001</v>
      </c>
      <c r="H447">
        <v>5.0347</v>
      </c>
    </row>
    <row r="448" spans="1:8" x14ac:dyDescent="0.2">
      <c r="A448">
        <v>16808.485000000001</v>
      </c>
      <c r="B448">
        <v>-61.927</v>
      </c>
      <c r="C448">
        <v>-61.902999999999999</v>
      </c>
      <c r="D448">
        <v>2.3460000000000001</v>
      </c>
      <c r="E448">
        <v>164.535</v>
      </c>
      <c r="F448">
        <v>100</v>
      </c>
      <c r="G448">
        <v>53.48</v>
      </c>
      <c r="H448">
        <v>5.0347</v>
      </c>
    </row>
    <row r="449" spans="1:8" x14ac:dyDescent="0.2">
      <c r="A449">
        <v>16810.973999999998</v>
      </c>
      <c r="B449">
        <v>-61.981999999999999</v>
      </c>
      <c r="C449">
        <v>-61.957999999999998</v>
      </c>
      <c r="D449">
        <v>2.194</v>
      </c>
      <c r="E449">
        <v>133.453</v>
      </c>
      <c r="F449">
        <v>100</v>
      </c>
      <c r="G449">
        <v>56.704999999999998</v>
      </c>
      <c r="H449">
        <v>3.2901000000000002</v>
      </c>
    </row>
    <row r="450" spans="1:8" x14ac:dyDescent="0.2">
      <c r="A450">
        <v>16813.428</v>
      </c>
      <c r="B450">
        <v>-62.037999999999997</v>
      </c>
      <c r="C450">
        <v>-62.012</v>
      </c>
      <c r="D450">
        <v>2.2370000000000001</v>
      </c>
      <c r="E450">
        <v>148.047</v>
      </c>
      <c r="F450">
        <v>100</v>
      </c>
      <c r="G450">
        <v>53.487000000000002</v>
      </c>
      <c r="H450">
        <v>4.0040000000000004</v>
      </c>
    </row>
    <row r="451" spans="1:8" x14ac:dyDescent="0.2">
      <c r="A451">
        <v>16816.177</v>
      </c>
      <c r="B451">
        <v>-62.091999999999999</v>
      </c>
      <c r="C451">
        <v>-62.067</v>
      </c>
      <c r="D451">
        <v>1.972</v>
      </c>
      <c r="E451">
        <v>159.69399999999999</v>
      </c>
      <c r="F451">
        <v>100</v>
      </c>
      <c r="G451">
        <v>53.603999999999999</v>
      </c>
      <c r="H451">
        <v>4.7014000000000005</v>
      </c>
    </row>
    <row r="452" spans="1:8" x14ac:dyDescent="0.2">
      <c r="A452">
        <v>16818.935000000001</v>
      </c>
      <c r="B452">
        <v>-62.146000000000001</v>
      </c>
      <c r="C452">
        <v>-62.12</v>
      </c>
      <c r="D452">
        <v>1.94</v>
      </c>
      <c r="E452">
        <v>165.09299999999999</v>
      </c>
      <c r="F452">
        <v>100</v>
      </c>
      <c r="G452">
        <v>53.180999999999997</v>
      </c>
      <c r="H452">
        <v>5.0743000000000009</v>
      </c>
    </row>
    <row r="453" spans="1:8" x14ac:dyDescent="0.2">
      <c r="A453">
        <v>16821.751</v>
      </c>
      <c r="B453">
        <v>-62.198</v>
      </c>
      <c r="C453">
        <v>-62.171999999999997</v>
      </c>
      <c r="D453">
        <v>1.839</v>
      </c>
      <c r="E453">
        <v>166.72800000000001</v>
      </c>
      <c r="F453">
        <v>100</v>
      </c>
      <c r="G453">
        <v>52.981999999999999</v>
      </c>
      <c r="H453">
        <v>5.1953000000000005</v>
      </c>
    </row>
    <row r="454" spans="1:8" x14ac:dyDescent="0.2">
      <c r="A454">
        <v>16824.855</v>
      </c>
      <c r="B454">
        <v>-62.252000000000002</v>
      </c>
      <c r="C454">
        <v>-62.225999999999999</v>
      </c>
      <c r="D454">
        <v>1.7350000000000001</v>
      </c>
      <c r="E454">
        <v>86.6</v>
      </c>
      <c r="F454">
        <v>100</v>
      </c>
      <c r="G454">
        <v>63.329000000000001</v>
      </c>
      <c r="H454">
        <v>1.7050000000000003</v>
      </c>
    </row>
    <row r="455" spans="1:8" x14ac:dyDescent="0.2">
      <c r="A455">
        <v>16827.64</v>
      </c>
      <c r="B455">
        <v>-62.302999999999997</v>
      </c>
      <c r="C455">
        <v>-62.276000000000003</v>
      </c>
      <c r="D455">
        <v>1.8009999999999999</v>
      </c>
      <c r="E455">
        <v>73.436000000000007</v>
      </c>
      <c r="F455">
        <v>100</v>
      </c>
      <c r="G455">
        <v>61.957000000000001</v>
      </c>
      <c r="H455">
        <v>1.3772000000000002</v>
      </c>
    </row>
    <row r="456" spans="1:8" x14ac:dyDescent="0.2">
      <c r="A456">
        <v>16831.056</v>
      </c>
      <c r="B456">
        <v>-62.356000000000002</v>
      </c>
      <c r="C456">
        <v>-62.329000000000001</v>
      </c>
      <c r="D456">
        <v>1.556</v>
      </c>
      <c r="E456">
        <v>62.329000000000001</v>
      </c>
      <c r="F456">
        <v>100</v>
      </c>
      <c r="G456">
        <v>62.112000000000002</v>
      </c>
      <c r="H456">
        <v>1.1274999999999999</v>
      </c>
    </row>
    <row r="457" spans="1:8" x14ac:dyDescent="0.2">
      <c r="A457">
        <v>16834.432000000001</v>
      </c>
      <c r="B457">
        <v>-62.406999999999996</v>
      </c>
      <c r="C457">
        <v>-62.378999999999998</v>
      </c>
      <c r="D457">
        <v>1.4910000000000001</v>
      </c>
      <c r="E457">
        <v>71.375</v>
      </c>
      <c r="F457">
        <v>100</v>
      </c>
      <c r="G457">
        <v>61.695999999999998</v>
      </c>
      <c r="H457">
        <v>1.3299000000000001</v>
      </c>
    </row>
    <row r="458" spans="1:8" x14ac:dyDescent="0.2">
      <c r="A458">
        <v>16838.095000000001</v>
      </c>
      <c r="B458">
        <v>-62.46</v>
      </c>
      <c r="C458">
        <v>-62.432000000000002</v>
      </c>
      <c r="D458">
        <v>1.43</v>
      </c>
      <c r="E458">
        <v>63.817</v>
      </c>
      <c r="F458">
        <v>100</v>
      </c>
      <c r="G458">
        <v>62.584000000000003</v>
      </c>
      <c r="H458">
        <v>1.1594000000000002</v>
      </c>
    </row>
    <row r="459" spans="1:8" x14ac:dyDescent="0.2">
      <c r="A459">
        <v>16841.473000000002</v>
      </c>
      <c r="B459">
        <v>-62.51</v>
      </c>
      <c r="C459">
        <v>-62.481999999999999</v>
      </c>
      <c r="D459">
        <v>1.482</v>
      </c>
      <c r="E459">
        <v>66.424999999999997</v>
      </c>
      <c r="F459">
        <v>100</v>
      </c>
      <c r="G459">
        <v>62.244999999999997</v>
      </c>
      <c r="H459">
        <v>1.2166000000000001</v>
      </c>
    </row>
    <row r="460" spans="1:8" x14ac:dyDescent="0.2">
      <c r="A460">
        <v>16845.448</v>
      </c>
      <c r="B460">
        <v>-62.561</v>
      </c>
      <c r="C460">
        <v>-62.531999999999996</v>
      </c>
      <c r="D460">
        <v>1.2609999999999999</v>
      </c>
      <c r="E460">
        <v>55.929000000000002</v>
      </c>
      <c r="F460">
        <v>100</v>
      </c>
      <c r="G460">
        <v>63.445999999999998</v>
      </c>
      <c r="H460">
        <v>0.99110000000000009</v>
      </c>
    </row>
    <row r="461" spans="1:8" x14ac:dyDescent="0.2">
      <c r="A461">
        <v>16848.504000000001</v>
      </c>
      <c r="B461">
        <v>-62.613</v>
      </c>
      <c r="C461">
        <v>-62.584000000000003</v>
      </c>
      <c r="D461">
        <v>1.7</v>
      </c>
      <c r="E461">
        <v>44.509</v>
      </c>
      <c r="F461">
        <v>100</v>
      </c>
      <c r="G461">
        <v>64.128</v>
      </c>
      <c r="H461">
        <v>0.76339999999999997</v>
      </c>
    </row>
    <row r="462" spans="1:8" x14ac:dyDescent="0.2">
      <c r="A462">
        <v>16851.863000000001</v>
      </c>
      <c r="B462">
        <v>-62.662999999999997</v>
      </c>
      <c r="C462">
        <v>-62.634</v>
      </c>
      <c r="D462">
        <v>1.4910000000000001</v>
      </c>
      <c r="E462">
        <v>32.905999999999999</v>
      </c>
      <c r="F462">
        <v>100</v>
      </c>
      <c r="G462">
        <v>64.683999999999997</v>
      </c>
      <c r="H462">
        <v>0.54780000000000006</v>
      </c>
    </row>
    <row r="463" spans="1:8" x14ac:dyDescent="0.2">
      <c r="A463">
        <v>16854.919999999998</v>
      </c>
      <c r="B463">
        <v>-62.713999999999999</v>
      </c>
      <c r="C463">
        <v>-62.683999999999997</v>
      </c>
      <c r="D463">
        <v>1.629</v>
      </c>
      <c r="E463">
        <v>34.536000000000001</v>
      </c>
      <c r="F463">
        <v>100</v>
      </c>
      <c r="G463">
        <v>64.884</v>
      </c>
      <c r="H463">
        <v>0.57750000000000012</v>
      </c>
    </row>
    <row r="464" spans="1:8" x14ac:dyDescent="0.2">
      <c r="A464">
        <v>16858.286</v>
      </c>
      <c r="B464">
        <v>-62.768000000000001</v>
      </c>
      <c r="C464">
        <v>-62.738</v>
      </c>
      <c r="D464">
        <v>1.615</v>
      </c>
      <c r="E464">
        <v>41.817</v>
      </c>
      <c r="F464">
        <v>100</v>
      </c>
      <c r="G464">
        <v>64.244</v>
      </c>
      <c r="H464">
        <v>0.7128000000000001</v>
      </c>
    </row>
    <row r="465" spans="1:8" x14ac:dyDescent="0.2">
      <c r="A465">
        <v>16861.651999999998</v>
      </c>
      <c r="B465">
        <v>-62.823</v>
      </c>
      <c r="C465">
        <v>-62.792000000000002</v>
      </c>
      <c r="D465">
        <v>1.6</v>
      </c>
      <c r="E465">
        <v>42.348999999999997</v>
      </c>
      <c r="F465">
        <v>100</v>
      </c>
      <c r="G465">
        <v>64.430000000000007</v>
      </c>
      <c r="H465">
        <v>0.72270000000000012</v>
      </c>
    </row>
    <row r="466" spans="1:8" x14ac:dyDescent="0.2">
      <c r="A466">
        <v>16864.757000000001</v>
      </c>
      <c r="B466">
        <v>-62.877000000000002</v>
      </c>
      <c r="C466">
        <v>-62.845999999999997</v>
      </c>
      <c r="D466">
        <v>1.73</v>
      </c>
      <c r="E466">
        <v>46.924999999999997</v>
      </c>
      <c r="F466">
        <v>100</v>
      </c>
      <c r="G466">
        <v>64.638000000000005</v>
      </c>
      <c r="H466">
        <v>0.81070000000000009</v>
      </c>
    </row>
    <row r="467" spans="1:8" x14ac:dyDescent="0.2">
      <c r="A467">
        <v>16867.876</v>
      </c>
      <c r="B467">
        <v>-62.929000000000002</v>
      </c>
      <c r="C467">
        <v>-62.898000000000003</v>
      </c>
      <c r="D467">
        <v>1.663</v>
      </c>
      <c r="E467">
        <v>40.912999999999997</v>
      </c>
      <c r="F467">
        <v>100</v>
      </c>
      <c r="G467">
        <v>64.706000000000003</v>
      </c>
      <c r="H467">
        <v>0.69520000000000004</v>
      </c>
    </row>
    <row r="468" spans="1:8" x14ac:dyDescent="0.2">
      <c r="A468">
        <v>16870.669000000002</v>
      </c>
      <c r="B468">
        <v>-62.981000000000002</v>
      </c>
      <c r="C468">
        <v>-62.95</v>
      </c>
      <c r="D468">
        <v>1.861</v>
      </c>
      <c r="E468">
        <v>41.115000000000002</v>
      </c>
      <c r="F468">
        <v>100</v>
      </c>
      <c r="G468">
        <v>64.527000000000001</v>
      </c>
      <c r="H468">
        <v>0.69960000000000011</v>
      </c>
    </row>
    <row r="469" spans="1:8" x14ac:dyDescent="0.2">
      <c r="A469">
        <v>16874.100999999999</v>
      </c>
      <c r="B469">
        <v>-63.031999999999996</v>
      </c>
      <c r="C469">
        <v>-63</v>
      </c>
      <c r="D469">
        <v>1.468</v>
      </c>
      <c r="E469">
        <v>45.393000000000001</v>
      </c>
      <c r="F469">
        <v>100</v>
      </c>
      <c r="G469">
        <v>63.219000000000001</v>
      </c>
      <c r="H469">
        <v>0.78100000000000003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63"/>
  <sheetViews>
    <sheetView topLeftCell="A70" workbookViewId="0">
      <selection activeCell="J64" sqref="J64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  <row r="63" spans="12:12" x14ac:dyDescent="0.2">
      <c r="L63" t="s">
        <v>158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zoomScale="70" zoomScaleNormal="70" zoomScaleSheetLayoutView="75" workbookViewId="0">
      <selection activeCell="F4" sqref="F4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v>42546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36.744549999999997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69.405582999999993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3" t="s">
        <v>157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8">
        <v>-47.1</v>
      </c>
      <c r="E14" s="308" t="s">
        <v>155</v>
      </c>
      <c r="F14" s="309" t="s">
        <v>104</v>
      </c>
      <c r="G14" s="307">
        <v>0</v>
      </c>
      <c r="H14" s="307">
        <v>43</v>
      </c>
      <c r="I14" s="310">
        <v>0</v>
      </c>
      <c r="J14" s="173">
        <v>3.61</v>
      </c>
      <c r="K14" s="310">
        <v>16.077000000000002</v>
      </c>
      <c r="L14" s="173">
        <v>6.35</v>
      </c>
      <c r="M14" s="310">
        <v>1.115</v>
      </c>
      <c r="N14" s="293"/>
      <c r="O14" s="294"/>
      <c r="P14" s="307">
        <v>30.99</v>
      </c>
      <c r="Q14" s="310">
        <v>9.7000000000000003E-2</v>
      </c>
      <c r="R14" s="274"/>
      <c r="S14" s="286" t="str">
        <f>IF(ISNUMBER(#REF!), IF(ISNUMBER(R14), ABS(((ABS(#REF!-R14))/#REF!)*100), ""), "")</f>
        <v/>
      </c>
      <c r="T14" s="312" t="s">
        <v>105</v>
      </c>
      <c r="U14" s="272"/>
      <c r="V14" s="272"/>
      <c r="W14" s="272"/>
      <c r="X14" s="14"/>
      <c r="Z14" s="311">
        <v>315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114</v>
      </c>
      <c r="AC14" s="311">
        <v>-0.63100000000000001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8">
        <v>-47.1</v>
      </c>
      <c r="E15" s="308" t="s">
        <v>155</v>
      </c>
      <c r="F15" s="309" t="s">
        <v>106</v>
      </c>
      <c r="G15" s="307">
        <v>50</v>
      </c>
      <c r="H15" s="307">
        <v>41</v>
      </c>
      <c r="I15" s="310">
        <v>-4.6509999999999998</v>
      </c>
      <c r="J15" s="173">
        <v>3.97</v>
      </c>
      <c r="K15" s="310">
        <v>9.9719999999999995</v>
      </c>
      <c r="L15" s="173">
        <v>6.33</v>
      </c>
      <c r="M15" s="310">
        <v>-0.315</v>
      </c>
      <c r="N15" s="293">
        <f t="shared" ref="N15:N36" si="1">IF(ISNUMBER(Z15), AA15, "")</f>
        <v>116</v>
      </c>
      <c r="O15" s="294" t="str">
        <f t="shared" ref="O15:O36" si="2">IF(ISNUMBER(N14), IF(ISNUMBER(N15), ABS(((ABS(N14-N15))/N14)*100), ""), "")</f>
        <v/>
      </c>
      <c r="P15" s="307">
        <v>30.36</v>
      </c>
      <c r="Q15" s="310">
        <v>-2.0329999999999999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1">
        <v>317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116</v>
      </c>
      <c r="AC15" s="311">
        <v>0.63500000000000001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8">
        <v>-47.1</v>
      </c>
      <c r="E16" s="308" t="s">
        <v>155</v>
      </c>
      <c r="F16" s="309" t="s">
        <v>107</v>
      </c>
      <c r="G16" s="307">
        <v>90</v>
      </c>
      <c r="H16" s="307">
        <v>40</v>
      </c>
      <c r="I16" s="310">
        <v>-2.4390000000000001</v>
      </c>
      <c r="J16" s="173">
        <v>4.0199999999999996</v>
      </c>
      <c r="K16" s="310">
        <v>1.2589999999999999</v>
      </c>
      <c r="L16" s="173">
        <v>6.34</v>
      </c>
      <c r="M16" s="310">
        <v>0.158</v>
      </c>
      <c r="N16" s="293">
        <f t="shared" si="1"/>
        <v>114</v>
      </c>
      <c r="O16" s="294">
        <f t="shared" si="2"/>
        <v>1.7241379310344827</v>
      </c>
      <c r="P16" s="307">
        <v>30.29</v>
      </c>
      <c r="Q16" s="310">
        <v>-0.23100000000000001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1">
        <v>315</v>
      </c>
      <c r="AA16" s="10">
        <f t="shared" si="4"/>
        <v>114</v>
      </c>
      <c r="AC16" s="311">
        <v>-0.63100000000000001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8">
        <v>-47.1</v>
      </c>
      <c r="E17" s="308" t="s">
        <v>155</v>
      </c>
      <c r="F17" s="309" t="s">
        <v>108</v>
      </c>
      <c r="G17" s="307">
        <v>100</v>
      </c>
      <c r="H17" s="307">
        <v>41</v>
      </c>
      <c r="I17" s="310">
        <v>2.5</v>
      </c>
      <c r="J17" s="173">
        <v>4</v>
      </c>
      <c r="K17" s="310">
        <v>-0.498</v>
      </c>
      <c r="L17" s="173">
        <v>6.27</v>
      </c>
      <c r="M17" s="310">
        <v>-1.1040000000000001</v>
      </c>
      <c r="N17" s="293">
        <f t="shared" si="1"/>
        <v>119</v>
      </c>
      <c r="O17" s="294">
        <f t="shared" si="2"/>
        <v>4.3859649122807012</v>
      </c>
      <c r="P17" s="307">
        <v>30.15</v>
      </c>
      <c r="Q17" s="310">
        <v>-0.46200000000000002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1">
        <v>320</v>
      </c>
      <c r="AA17" s="10">
        <f t="shared" si="4"/>
        <v>119</v>
      </c>
      <c r="AC17" s="311">
        <v>1.587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8">
        <v>-47.1</v>
      </c>
      <c r="E18" s="308" t="s">
        <v>155</v>
      </c>
      <c r="F18" s="309" t="s">
        <v>109</v>
      </c>
      <c r="G18" s="307">
        <v>150</v>
      </c>
      <c r="H18" s="307">
        <v>40</v>
      </c>
      <c r="I18" s="310">
        <v>-2.4390000000000001</v>
      </c>
      <c r="J18" s="173">
        <v>3.99</v>
      </c>
      <c r="K18" s="310">
        <v>-0.25</v>
      </c>
      <c r="L18" s="173">
        <v>6.25</v>
      </c>
      <c r="M18" s="310">
        <v>-0.31900000000000001</v>
      </c>
      <c r="N18" s="293">
        <f t="shared" si="1"/>
        <v>119</v>
      </c>
      <c r="O18" s="294">
        <f t="shared" si="2"/>
        <v>0</v>
      </c>
      <c r="P18" s="307">
        <v>29.71</v>
      </c>
      <c r="Q18" s="310">
        <v>-1.4590000000000001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1">
        <v>321</v>
      </c>
      <c r="AA18" s="10">
        <f t="shared" si="4"/>
        <v>119</v>
      </c>
      <c r="AC18" s="311">
        <v>0.313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8">
        <v>-47.1</v>
      </c>
      <c r="E19" s="308" t="s">
        <v>155</v>
      </c>
      <c r="F19" s="309" t="s">
        <v>110</v>
      </c>
      <c r="G19" s="307">
        <v>220</v>
      </c>
      <c r="H19" s="307">
        <v>40</v>
      </c>
      <c r="I19" s="310">
        <v>0</v>
      </c>
      <c r="J19" s="173">
        <v>3.8</v>
      </c>
      <c r="K19" s="310">
        <v>-4.7619999999999996</v>
      </c>
      <c r="L19" s="173">
        <v>6.21</v>
      </c>
      <c r="M19" s="310">
        <v>-0.64</v>
      </c>
      <c r="N19" s="293">
        <f t="shared" si="1"/>
        <v>121</v>
      </c>
      <c r="O19" s="294">
        <f t="shared" si="2"/>
        <v>1.680672268907563</v>
      </c>
      <c r="P19" s="307">
        <v>29.54</v>
      </c>
      <c r="Q19" s="310">
        <v>-0.57199999999999995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1">
        <v>323</v>
      </c>
      <c r="AA19" s="10">
        <f t="shared" si="4"/>
        <v>121</v>
      </c>
      <c r="AC19" s="311">
        <v>0.623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8">
        <v>-47.1</v>
      </c>
      <c r="E20" s="308" t="s">
        <v>155</v>
      </c>
      <c r="F20" s="309" t="s">
        <v>111</v>
      </c>
      <c r="G20" s="307">
        <v>300</v>
      </c>
      <c r="H20" s="307">
        <v>40</v>
      </c>
      <c r="I20" s="310">
        <v>0</v>
      </c>
      <c r="J20" s="173">
        <v>3.7</v>
      </c>
      <c r="K20" s="310">
        <v>-2.6320000000000001</v>
      </c>
      <c r="L20" s="173">
        <v>6.17</v>
      </c>
      <c r="M20" s="310">
        <v>-0.64400000000000002</v>
      </c>
      <c r="N20" s="293">
        <f t="shared" si="1"/>
        <v>122</v>
      </c>
      <c r="O20" s="294">
        <f t="shared" si="2"/>
        <v>0.82644628099173556</v>
      </c>
      <c r="P20" s="307">
        <v>29.17</v>
      </c>
      <c r="Q20" s="310">
        <v>-1.2529999999999999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1">
        <v>324</v>
      </c>
      <c r="AA20" s="10">
        <f t="shared" si="4"/>
        <v>122</v>
      </c>
      <c r="AC20" s="311">
        <v>0.31</v>
      </c>
    </row>
    <row r="21" spans="1:29" s="10" customFormat="1" ht="39.950000000000003" customHeight="1" x14ac:dyDescent="0.2">
      <c r="A21" s="10">
        <f t="shared" ca="1" si="0"/>
        <v>21</v>
      </c>
      <c r="B21" s="312">
        <v>1</v>
      </c>
      <c r="C21" s="5"/>
      <c r="D21" s="308">
        <v>-47.1</v>
      </c>
      <c r="E21" s="308" t="s">
        <v>155</v>
      </c>
      <c r="F21" s="309" t="s">
        <v>112</v>
      </c>
      <c r="G21" s="307">
        <v>390</v>
      </c>
      <c r="H21" s="307">
        <v>42</v>
      </c>
      <c r="I21" s="310">
        <v>5</v>
      </c>
      <c r="J21" s="173">
        <v>3.64</v>
      </c>
      <c r="K21" s="310">
        <v>-1.6220000000000001</v>
      </c>
      <c r="L21" s="173">
        <v>6.12</v>
      </c>
      <c r="M21" s="310">
        <v>-0.81</v>
      </c>
      <c r="N21" s="293">
        <f t="shared" si="1"/>
        <v>124</v>
      </c>
      <c r="O21" s="294">
        <f t="shared" si="2"/>
        <v>1.639344262295082</v>
      </c>
      <c r="P21" s="307">
        <v>28.9</v>
      </c>
      <c r="Q21" s="310">
        <v>-0.92600000000000005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1">
        <v>326</v>
      </c>
      <c r="AA21" s="10">
        <f t="shared" si="4"/>
        <v>124</v>
      </c>
      <c r="AC21" s="311">
        <v>0.61699999999999999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ref="I22:I36" si="5">IF(ISNUMBER(H21), IF(ISNUMBER(H22), ((ABS(H21-H22))/H21)*100, ""), "")</f>
        <v/>
      </c>
      <c r="J22" s="276"/>
      <c r="K22" s="286" t="str">
        <f t="shared" ref="K22:K36" si="6">IF(ISNUMBER(J21), IF(ISNUMBER(J22), ((ABS(J21-J22))/J21)*100, ""), "")</f>
        <v/>
      </c>
      <c r="L22" s="276"/>
      <c r="M22" s="286" t="str">
        <f t="shared" ref="M22:M36" si="7">IF(ISNUMBER(L21), IF(ISNUMBER(L22), ((ABS(L21-L22))/L21)*100, ""), "")</f>
        <v/>
      </c>
      <c r="N22" s="293" t="str">
        <f t="shared" si="1"/>
        <v/>
      </c>
      <c r="O22" s="294" t="str">
        <f t="shared" si="2"/>
        <v/>
      </c>
      <c r="P22" s="274"/>
      <c r="Q22" s="286" t="str">
        <f t="shared" ref="Q22:Q36" si="8">IF(ISNUMBER(P21), IF(ISNUMBER(P22), ABS(((ABS(P21-P22))/P21)*100), ""), "")</f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3" t="str">
        <f t="shared" si="1"/>
        <v/>
      </c>
      <c r="O23" s="294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3" t="str">
        <f t="shared" si="1"/>
        <v/>
      </c>
      <c r="O24" s="294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3" t="str">
        <f t="shared" si="1"/>
        <v/>
      </c>
      <c r="O25" s="294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3" t="str">
        <f t="shared" si="1"/>
        <v/>
      </c>
      <c r="O26" s="294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3" t="str">
        <f t="shared" si="1"/>
        <v/>
      </c>
      <c r="O27" s="294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3" t="str">
        <f t="shared" si="1"/>
        <v/>
      </c>
      <c r="O28" s="294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3" t="str">
        <f t="shared" si="1"/>
        <v/>
      </c>
      <c r="O29" s="294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3" t="str">
        <f t="shared" si="1"/>
        <v/>
      </c>
      <c r="O30" s="294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3" t="str">
        <f t="shared" si="1"/>
        <v/>
      </c>
      <c r="O31" s="294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3" t="str">
        <f t="shared" si="1"/>
        <v/>
      </c>
      <c r="O32" s="294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3" t="str">
        <f t="shared" si="1"/>
        <v/>
      </c>
      <c r="O33" s="294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3" t="str">
        <f t="shared" si="1"/>
        <v/>
      </c>
      <c r="O34" s="294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3" t="str">
        <f t="shared" si="1"/>
        <v/>
      </c>
      <c r="O35" s="294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3" t="str">
        <f t="shared" si="1"/>
        <v/>
      </c>
      <c r="O36" s="294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AFP6\APS\MSTJV\[DPT23_Groundwater Profiling Log_MSTJV.xlsx]Sample 1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21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F21" sqref="F21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v>42546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36.744549999999997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69.405582999999993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3" t="s">
        <v>157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8">
        <v>-52.1</v>
      </c>
      <c r="E14" s="308" t="s">
        <v>155</v>
      </c>
      <c r="F14" s="309" t="s">
        <v>113</v>
      </c>
      <c r="G14" s="307">
        <v>40</v>
      </c>
      <c r="H14" s="307">
        <v>42</v>
      </c>
      <c r="I14" s="310">
        <v>0</v>
      </c>
      <c r="J14" s="173">
        <v>3.92</v>
      </c>
      <c r="K14" s="310">
        <v>7.6920000000000002</v>
      </c>
      <c r="L14" s="173">
        <v>6.1</v>
      </c>
      <c r="M14" s="310">
        <v>-0.32700000000000001</v>
      </c>
      <c r="N14" s="293"/>
      <c r="O14" s="294"/>
      <c r="P14" s="307">
        <v>28.25</v>
      </c>
      <c r="Q14" s="310">
        <v>-2.2490000000000001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1">
        <v>313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111</v>
      </c>
      <c r="AC14" s="311">
        <v>-3.988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8">
        <v>-52.1</v>
      </c>
      <c r="E15" s="308" t="s">
        <v>155</v>
      </c>
      <c r="F15" s="309" t="s">
        <v>114</v>
      </c>
      <c r="G15" s="307">
        <v>100</v>
      </c>
      <c r="H15" s="307">
        <v>42</v>
      </c>
      <c r="I15" s="310">
        <v>0</v>
      </c>
      <c r="J15" s="173">
        <v>4.1399999999999997</v>
      </c>
      <c r="K15" s="310">
        <v>5.6120000000000001</v>
      </c>
      <c r="L15" s="173">
        <v>6.12</v>
      </c>
      <c r="M15" s="310">
        <v>0.32800000000000001</v>
      </c>
      <c r="N15" s="293">
        <f t="shared" ref="N15:N36" si="1">IF(ISNUMBER(Z15), AA15, "")</f>
        <v>110</v>
      </c>
      <c r="O15" s="294" t="str">
        <f t="shared" ref="O15:O36" si="2">IF(ISNUMBER(N14), IF(ISNUMBER(N15), ABS(((ABS(N14-N15))/N14)*100), ""), "")</f>
        <v/>
      </c>
      <c r="P15" s="307">
        <v>28.16</v>
      </c>
      <c r="Q15" s="310">
        <v>-0.31900000000000001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1">
        <v>312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110</v>
      </c>
      <c r="AC15" s="311">
        <v>-0.31900000000000001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8">
        <v>-52.1</v>
      </c>
      <c r="E16" s="308" t="s">
        <v>155</v>
      </c>
      <c r="F16" s="309" t="s">
        <v>115</v>
      </c>
      <c r="G16" s="307">
        <v>150</v>
      </c>
      <c r="H16" s="307">
        <v>41</v>
      </c>
      <c r="I16" s="310">
        <v>-2.3809999999999998</v>
      </c>
      <c r="J16" s="173">
        <v>4.26</v>
      </c>
      <c r="K16" s="310">
        <v>2.899</v>
      </c>
      <c r="L16" s="173">
        <v>6.11</v>
      </c>
      <c r="M16" s="310">
        <v>-0.16300000000000001</v>
      </c>
      <c r="N16" s="293">
        <f t="shared" si="1"/>
        <v>108</v>
      </c>
      <c r="O16" s="294">
        <f t="shared" si="2"/>
        <v>1.8181818181818181</v>
      </c>
      <c r="P16" s="307">
        <v>28.03</v>
      </c>
      <c r="Q16" s="310">
        <v>-0.46200000000000002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1">
        <v>310</v>
      </c>
      <c r="AA16" s="10">
        <f t="shared" si="4"/>
        <v>108</v>
      </c>
      <c r="AC16" s="311">
        <v>-0.64100000000000001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8">
        <v>-52.1</v>
      </c>
      <c r="E17" s="308" t="s">
        <v>155</v>
      </c>
      <c r="F17" s="309" t="s">
        <v>116</v>
      </c>
      <c r="G17" s="307">
        <v>200</v>
      </c>
      <c r="H17" s="307">
        <v>41</v>
      </c>
      <c r="I17" s="310">
        <v>0</v>
      </c>
      <c r="J17" s="173">
        <v>4.3099999999999996</v>
      </c>
      <c r="K17" s="310">
        <v>1.1739999999999999</v>
      </c>
      <c r="L17" s="173">
        <v>6.12</v>
      </c>
      <c r="M17" s="310">
        <v>0.16400000000000001</v>
      </c>
      <c r="N17" s="293">
        <f t="shared" si="1"/>
        <v>100</v>
      </c>
      <c r="O17" s="294">
        <f t="shared" si="2"/>
        <v>7.4074074074074066</v>
      </c>
      <c r="P17" s="307">
        <v>27.95</v>
      </c>
      <c r="Q17" s="310">
        <v>-0.28499999999999998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1">
        <v>306</v>
      </c>
      <c r="AA17" s="10">
        <f t="shared" si="4"/>
        <v>100</v>
      </c>
      <c r="AC17" s="311">
        <v>-1.29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8">
        <v>-52.1</v>
      </c>
      <c r="E18" s="308" t="s">
        <v>155</v>
      </c>
      <c r="F18" s="309" t="s">
        <v>117</v>
      </c>
      <c r="G18" s="307">
        <v>250</v>
      </c>
      <c r="H18" s="307">
        <v>42</v>
      </c>
      <c r="I18" s="310">
        <v>2.4390000000000001</v>
      </c>
      <c r="J18" s="173">
        <v>4.32</v>
      </c>
      <c r="K18" s="310">
        <v>0.23200000000000001</v>
      </c>
      <c r="L18" s="173">
        <v>6.09</v>
      </c>
      <c r="M18" s="310">
        <v>-0.49</v>
      </c>
      <c r="N18" s="293">
        <f t="shared" si="1"/>
        <v>98</v>
      </c>
      <c r="O18" s="294">
        <f t="shared" si="2"/>
        <v>2</v>
      </c>
      <c r="P18" s="307">
        <v>27.9</v>
      </c>
      <c r="Q18" s="310">
        <v>-0.17899999999999999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1">
        <v>304</v>
      </c>
      <c r="AA18" s="10">
        <f t="shared" si="4"/>
        <v>98</v>
      </c>
      <c r="AC18" s="311">
        <v>-0.65400000000000003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8">
        <v>-52.1</v>
      </c>
      <c r="E19" s="308" t="s">
        <v>155</v>
      </c>
      <c r="F19" s="309" t="s">
        <v>118</v>
      </c>
      <c r="G19" s="307">
        <v>310</v>
      </c>
      <c r="H19" s="307">
        <v>44</v>
      </c>
      <c r="I19" s="310">
        <v>4.7619999999999996</v>
      </c>
      <c r="J19" s="173">
        <v>4.26</v>
      </c>
      <c r="K19" s="310">
        <v>-1.389</v>
      </c>
      <c r="L19" s="173">
        <v>6.07</v>
      </c>
      <c r="M19" s="310">
        <v>-0.32800000000000001</v>
      </c>
      <c r="N19" s="293">
        <f t="shared" si="1"/>
        <v>91</v>
      </c>
      <c r="O19" s="294">
        <f t="shared" si="2"/>
        <v>7.1428571428571423</v>
      </c>
      <c r="P19" s="307">
        <v>27.91</v>
      </c>
      <c r="Q19" s="310">
        <v>3.5999999999999997E-2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1">
        <v>297</v>
      </c>
      <c r="AA19" s="10">
        <f t="shared" si="4"/>
        <v>91</v>
      </c>
      <c r="AC19" s="311">
        <v>-2.3029999999999999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8">
        <v>-52.1</v>
      </c>
      <c r="E20" s="308" t="s">
        <v>155</v>
      </c>
      <c r="F20" s="309" t="s">
        <v>119</v>
      </c>
      <c r="G20" s="307">
        <v>380</v>
      </c>
      <c r="H20" s="307">
        <v>59</v>
      </c>
      <c r="I20" s="310">
        <v>34.091000000000001</v>
      </c>
      <c r="J20" s="173">
        <v>4.03</v>
      </c>
      <c r="K20" s="310">
        <v>-5.399</v>
      </c>
      <c r="L20" s="173">
        <v>6.02</v>
      </c>
      <c r="M20" s="310">
        <v>-0.82399999999999995</v>
      </c>
      <c r="N20" s="293">
        <f t="shared" si="1"/>
        <v>45</v>
      </c>
      <c r="O20" s="294">
        <f t="shared" si="2"/>
        <v>50.549450549450547</v>
      </c>
      <c r="P20" s="307">
        <v>27.91</v>
      </c>
      <c r="Q20" s="310">
        <v>0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1">
        <v>251</v>
      </c>
      <c r="AA20" s="10">
        <f t="shared" si="4"/>
        <v>45</v>
      </c>
      <c r="AC20" s="311">
        <v>-15.488</v>
      </c>
    </row>
    <row r="21" spans="1:29" s="10" customFormat="1" ht="39.950000000000003" customHeight="1" x14ac:dyDescent="0.2">
      <c r="A21" s="10">
        <f t="shared" ca="1" si="0"/>
        <v>21</v>
      </c>
      <c r="B21" s="312">
        <v>1</v>
      </c>
      <c r="C21" s="5"/>
      <c r="D21" s="308">
        <v>-52.1</v>
      </c>
      <c r="E21" s="308" t="s">
        <v>155</v>
      </c>
      <c r="F21" s="309" t="s">
        <v>120</v>
      </c>
      <c r="G21" s="307">
        <v>440</v>
      </c>
      <c r="H21" s="307">
        <v>96</v>
      </c>
      <c r="I21" s="310">
        <v>62.712000000000003</v>
      </c>
      <c r="J21" s="173">
        <v>3.76</v>
      </c>
      <c r="K21" s="310">
        <v>-6.7</v>
      </c>
      <c r="L21" s="173">
        <v>5.89</v>
      </c>
      <c r="M21" s="310">
        <v>-2.1589999999999998</v>
      </c>
      <c r="N21" s="293">
        <f t="shared" si="1"/>
        <v>-19</v>
      </c>
      <c r="O21" s="294">
        <f t="shared" si="2"/>
        <v>142.22222222222223</v>
      </c>
      <c r="P21" s="307">
        <v>27.97</v>
      </c>
      <c r="Q21" s="310">
        <v>0.215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1">
        <v>187</v>
      </c>
      <c r="AA21" s="10">
        <f t="shared" si="4"/>
        <v>-19</v>
      </c>
      <c r="AC21" s="311">
        <v>-25.498000000000001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ref="I22:I36" si="5">IF(ISNUMBER(H21), IF(ISNUMBER(H22), ((ABS(H21-H22))/H21)*100, ""), "")</f>
        <v/>
      </c>
      <c r="J22" s="276"/>
      <c r="K22" s="286" t="str">
        <f t="shared" ref="K22:K36" si="6">IF(ISNUMBER(J21), IF(ISNUMBER(J22), ((ABS(J21-J22))/J21)*100, ""), "")</f>
        <v/>
      </c>
      <c r="L22" s="276"/>
      <c r="M22" s="286" t="str">
        <f t="shared" ref="M22:M36" si="7">IF(ISNUMBER(L21), IF(ISNUMBER(L22), ((ABS(L21-L22))/L21)*100, ""), "")</f>
        <v/>
      </c>
      <c r="N22" s="293" t="str">
        <f t="shared" si="1"/>
        <v/>
      </c>
      <c r="O22" s="294" t="str">
        <f t="shared" si="2"/>
        <v/>
      </c>
      <c r="P22" s="274"/>
      <c r="Q22" s="286" t="str">
        <f t="shared" ref="Q22:Q36" si="8">IF(ISNUMBER(P21), IF(ISNUMBER(P22), ABS(((ABS(P21-P22))/P21)*100), ""), "")</f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3" t="str">
        <f t="shared" si="1"/>
        <v/>
      </c>
      <c r="O23" s="294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3" t="str">
        <f t="shared" si="1"/>
        <v/>
      </c>
      <c r="O24" s="294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3" t="str">
        <f t="shared" si="1"/>
        <v/>
      </c>
      <c r="O25" s="294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3" t="str">
        <f t="shared" si="1"/>
        <v/>
      </c>
      <c r="O26" s="294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3" t="str">
        <f t="shared" si="1"/>
        <v/>
      </c>
      <c r="O27" s="294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3" t="str">
        <f t="shared" si="1"/>
        <v/>
      </c>
      <c r="O28" s="294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3" t="str">
        <f t="shared" si="1"/>
        <v/>
      </c>
      <c r="O29" s="294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3" t="str">
        <f t="shared" si="1"/>
        <v/>
      </c>
      <c r="O30" s="294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3" t="str">
        <f t="shared" si="1"/>
        <v/>
      </c>
      <c r="O31" s="294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3" t="str">
        <f t="shared" si="1"/>
        <v/>
      </c>
      <c r="O32" s="294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3" t="str">
        <f t="shared" si="1"/>
        <v/>
      </c>
      <c r="O33" s="294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3" t="str">
        <f t="shared" si="1"/>
        <v/>
      </c>
      <c r="O34" s="294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3" t="str">
        <f t="shared" si="1"/>
        <v/>
      </c>
      <c r="O35" s="294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3" t="str">
        <f t="shared" si="1"/>
        <v/>
      </c>
      <c r="O36" s="294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AFP6\APS\MSTJV\[DPT23_Groundwater Profiling Log_MSTJV.xlsx]Sample 2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21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topLeftCell="A19" zoomScale="70" zoomScaleNormal="70" zoomScaleSheetLayoutView="75" workbookViewId="0">
      <selection activeCell="AH31" sqref="AH31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42547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36.744549999999997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69.405582999999993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3" t="s">
        <v>157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8">
        <v>-58.3</v>
      </c>
      <c r="E14" s="308" t="s">
        <v>155</v>
      </c>
      <c r="F14" s="309" t="s">
        <v>121</v>
      </c>
      <c r="G14" s="307">
        <v>70</v>
      </c>
      <c r="H14" s="307">
        <v>41</v>
      </c>
      <c r="I14" s="310">
        <v>0</v>
      </c>
      <c r="J14" s="173">
        <v>6.61</v>
      </c>
      <c r="K14" s="310">
        <v>0</v>
      </c>
      <c r="L14" s="173">
        <v>6.3</v>
      </c>
      <c r="M14" s="310">
        <v>0</v>
      </c>
      <c r="N14" s="293"/>
      <c r="O14" s="294"/>
      <c r="P14" s="307">
        <v>21.77</v>
      </c>
      <c r="Q14" s="310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1">
        <v>318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102</v>
      </c>
      <c r="AC14" s="311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8">
        <v>-58.3</v>
      </c>
      <c r="E15" s="308" t="s">
        <v>155</v>
      </c>
      <c r="F15" s="309" t="s">
        <v>122</v>
      </c>
      <c r="G15" s="307">
        <v>120</v>
      </c>
      <c r="H15" s="307">
        <v>42</v>
      </c>
      <c r="I15" s="310">
        <v>2.4390000000000001</v>
      </c>
      <c r="J15" s="173">
        <v>6.04</v>
      </c>
      <c r="K15" s="310">
        <v>-8.6229999999999993</v>
      </c>
      <c r="L15" s="173">
        <v>6.24</v>
      </c>
      <c r="M15" s="310">
        <v>-0.95199999999999996</v>
      </c>
      <c r="N15" s="293">
        <f t="shared" ref="N15:N36" si="1">IF(ISNUMBER(Z15), AA15, "")</f>
        <v>64</v>
      </c>
      <c r="O15" s="294" t="str">
        <f t="shared" ref="O15:O36" si="2">IF(ISNUMBER(N14), IF(ISNUMBER(N15), ABS(((ABS(N14-N15))/N14)*100), ""), "")</f>
        <v/>
      </c>
      <c r="P15" s="307">
        <v>21.99</v>
      </c>
      <c r="Q15" s="310">
        <v>1.0109999999999999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1">
        <v>280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64</v>
      </c>
      <c r="AC15" s="311">
        <v>-11.95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8">
        <v>-58.3</v>
      </c>
      <c r="E16" s="308" t="s">
        <v>155</v>
      </c>
      <c r="F16" s="309" t="s">
        <v>123</v>
      </c>
      <c r="G16" s="307">
        <v>180</v>
      </c>
      <c r="H16" s="307">
        <v>42</v>
      </c>
      <c r="I16" s="310">
        <v>0</v>
      </c>
      <c r="J16" s="173">
        <v>6.86</v>
      </c>
      <c r="K16" s="310">
        <v>13.576000000000001</v>
      </c>
      <c r="L16" s="173">
        <v>6.1</v>
      </c>
      <c r="M16" s="310">
        <v>-2.2440000000000002</v>
      </c>
      <c r="N16" s="293">
        <f t="shared" si="1"/>
        <v>41</v>
      </c>
      <c r="O16" s="294">
        <f t="shared" si="2"/>
        <v>35.9375</v>
      </c>
      <c r="P16" s="307">
        <v>22.2</v>
      </c>
      <c r="Q16" s="310">
        <v>0.95499999999999996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1">
        <v>253</v>
      </c>
      <c r="AA16" s="10">
        <f t="shared" si="4"/>
        <v>41</v>
      </c>
      <c r="AC16" s="311">
        <v>-9.6430000000000007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8">
        <v>-58.3</v>
      </c>
      <c r="E17" s="308" t="s">
        <v>155</v>
      </c>
      <c r="F17" s="309" t="s">
        <v>124</v>
      </c>
      <c r="G17" s="307">
        <v>190</v>
      </c>
      <c r="H17" s="307">
        <v>42</v>
      </c>
      <c r="I17" s="310">
        <v>0</v>
      </c>
      <c r="J17" s="173">
        <v>7.42</v>
      </c>
      <c r="K17" s="310">
        <v>8.1630000000000003</v>
      </c>
      <c r="L17" s="173">
        <v>6.04</v>
      </c>
      <c r="M17" s="310">
        <v>-0.98399999999999999</v>
      </c>
      <c r="N17" s="293">
        <f t="shared" si="1"/>
        <v>34</v>
      </c>
      <c r="O17" s="294">
        <f t="shared" si="2"/>
        <v>17.073170731707318</v>
      </c>
      <c r="P17" s="307">
        <v>22.33</v>
      </c>
      <c r="Q17" s="310">
        <v>0.58599999999999997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1">
        <v>246</v>
      </c>
      <c r="AA17" s="10">
        <f t="shared" si="4"/>
        <v>34</v>
      </c>
      <c r="AC17" s="311">
        <v>-2.7669999999999999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8">
        <v>-58.3</v>
      </c>
      <c r="E18" s="308" t="s">
        <v>155</v>
      </c>
      <c r="F18" s="309" t="s">
        <v>125</v>
      </c>
      <c r="G18" s="307">
        <v>200</v>
      </c>
      <c r="H18" s="307">
        <v>42</v>
      </c>
      <c r="I18" s="310">
        <v>0</v>
      </c>
      <c r="J18" s="173">
        <v>7.16</v>
      </c>
      <c r="K18" s="310">
        <v>-3.504</v>
      </c>
      <c r="L18" s="173">
        <v>6.13</v>
      </c>
      <c r="M18" s="310">
        <v>1.49</v>
      </c>
      <c r="N18" s="293">
        <f t="shared" si="1"/>
        <v>26</v>
      </c>
      <c r="O18" s="294">
        <f t="shared" si="2"/>
        <v>23.52941176470588</v>
      </c>
      <c r="P18" s="307">
        <v>22.48</v>
      </c>
      <c r="Q18" s="310">
        <v>0.67200000000000004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1">
        <v>238</v>
      </c>
      <c r="AA18" s="10">
        <f t="shared" si="4"/>
        <v>26</v>
      </c>
      <c r="AC18" s="311">
        <v>-3.2519999999999998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8">
        <v>-58.3</v>
      </c>
      <c r="E19" s="308" t="s">
        <v>155</v>
      </c>
      <c r="F19" s="309" t="s">
        <v>126</v>
      </c>
      <c r="G19" s="307">
        <v>270</v>
      </c>
      <c r="H19" s="307">
        <v>50</v>
      </c>
      <c r="I19" s="310">
        <v>19.047999999999998</v>
      </c>
      <c r="J19" s="173">
        <v>6.65</v>
      </c>
      <c r="K19" s="310">
        <v>-7.1230000000000002</v>
      </c>
      <c r="L19" s="173">
        <v>6.09</v>
      </c>
      <c r="M19" s="310">
        <v>-0.65300000000000002</v>
      </c>
      <c r="N19" s="293">
        <f t="shared" si="1"/>
        <v>26</v>
      </c>
      <c r="O19" s="294">
        <f t="shared" si="2"/>
        <v>0</v>
      </c>
      <c r="P19" s="307">
        <v>22.74</v>
      </c>
      <c r="Q19" s="310">
        <v>1.157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1">
        <v>238</v>
      </c>
      <c r="AA19" s="10">
        <f t="shared" si="4"/>
        <v>26</v>
      </c>
      <c r="AC19" s="311">
        <v>0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8">
        <v>-58.3</v>
      </c>
      <c r="E20" s="308" t="s">
        <v>155</v>
      </c>
      <c r="F20" s="309" t="s">
        <v>127</v>
      </c>
      <c r="G20" s="307">
        <v>340</v>
      </c>
      <c r="H20" s="307">
        <v>72</v>
      </c>
      <c r="I20" s="310">
        <v>44</v>
      </c>
      <c r="J20" s="173">
        <v>5.93</v>
      </c>
      <c r="K20" s="310">
        <v>-10.827</v>
      </c>
      <c r="L20" s="173">
        <v>6.34</v>
      </c>
      <c r="M20" s="310">
        <v>4.1050000000000004</v>
      </c>
      <c r="N20" s="293">
        <f t="shared" si="1"/>
        <v>13</v>
      </c>
      <c r="O20" s="294">
        <f t="shared" si="2"/>
        <v>50</v>
      </c>
      <c r="P20" s="307">
        <v>23.04</v>
      </c>
      <c r="Q20" s="310">
        <v>1.319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1">
        <v>225</v>
      </c>
      <c r="AA20" s="10">
        <f t="shared" si="4"/>
        <v>13</v>
      </c>
      <c r="AC20" s="311">
        <v>-5.4619999999999997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8">
        <v>-58.3</v>
      </c>
      <c r="E21" s="308" t="s">
        <v>155</v>
      </c>
      <c r="F21" s="309" t="s">
        <v>128</v>
      </c>
      <c r="G21" s="307">
        <v>410</v>
      </c>
      <c r="H21" s="307">
        <v>150</v>
      </c>
      <c r="I21" s="310">
        <v>108.333</v>
      </c>
      <c r="J21" s="173">
        <v>3.01</v>
      </c>
      <c r="K21" s="310">
        <v>-49.241</v>
      </c>
      <c r="L21" s="173">
        <v>8.3800000000000008</v>
      </c>
      <c r="M21" s="310">
        <v>32.177</v>
      </c>
      <c r="N21" s="293">
        <f t="shared" si="1"/>
        <v>-36</v>
      </c>
      <c r="O21" s="294">
        <f t="shared" si="2"/>
        <v>376.92307692307691</v>
      </c>
      <c r="P21" s="307">
        <v>23.54</v>
      </c>
      <c r="Q21" s="310">
        <v>2.17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1">
        <v>176</v>
      </c>
      <c r="AA21" s="10">
        <f t="shared" si="4"/>
        <v>-36</v>
      </c>
      <c r="AC21" s="311">
        <v>-21.777999999999999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8">
        <v>-58.3</v>
      </c>
      <c r="E22" s="308" t="s">
        <v>155</v>
      </c>
      <c r="F22" s="309" t="s">
        <v>129</v>
      </c>
      <c r="G22" s="307">
        <v>470</v>
      </c>
      <c r="H22" s="307">
        <v>312</v>
      </c>
      <c r="I22" s="310">
        <v>108</v>
      </c>
      <c r="J22" s="173">
        <v>0.28000000000000003</v>
      </c>
      <c r="K22" s="310">
        <v>-90.697999999999993</v>
      </c>
      <c r="L22" s="173">
        <v>10.35</v>
      </c>
      <c r="M22" s="310">
        <v>23.507999999999999</v>
      </c>
      <c r="N22" s="293">
        <f t="shared" si="1"/>
        <v>-60</v>
      </c>
      <c r="O22" s="294">
        <f t="shared" si="2"/>
        <v>66.666666666666657</v>
      </c>
      <c r="P22" s="307">
        <v>24.82</v>
      </c>
      <c r="Q22" s="310">
        <v>5.4379999999999997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1">
        <v>150</v>
      </c>
      <c r="AA22" s="10">
        <f t="shared" si="4"/>
        <v>-60</v>
      </c>
      <c r="AC22" s="311">
        <v>-14.773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308">
        <v>-58.3</v>
      </c>
      <c r="E23" s="308" t="s">
        <v>155</v>
      </c>
      <c r="F23" s="309" t="s">
        <v>130</v>
      </c>
      <c r="G23" s="307">
        <v>480</v>
      </c>
      <c r="H23" s="307">
        <v>318</v>
      </c>
      <c r="I23" s="310">
        <v>1.923</v>
      </c>
      <c r="J23" s="173">
        <v>0.45</v>
      </c>
      <c r="K23" s="310">
        <v>60.713999999999999</v>
      </c>
      <c r="L23" s="173">
        <v>10.34</v>
      </c>
      <c r="M23" s="310">
        <v>-9.7000000000000003E-2</v>
      </c>
      <c r="N23" s="293">
        <f t="shared" si="1"/>
        <v>-56</v>
      </c>
      <c r="O23" s="294">
        <f t="shared" si="2"/>
        <v>6.666666666666667</v>
      </c>
      <c r="P23" s="307">
        <v>25.17</v>
      </c>
      <c r="Q23" s="310">
        <v>1.41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1">
        <v>153</v>
      </c>
      <c r="AA23" s="10">
        <f t="shared" si="4"/>
        <v>-56</v>
      </c>
      <c r="AC23" s="311">
        <v>2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308">
        <v>-58.3</v>
      </c>
      <c r="E24" s="308" t="s">
        <v>155</v>
      </c>
      <c r="F24" s="309" t="s">
        <v>131</v>
      </c>
      <c r="G24" s="307">
        <v>560</v>
      </c>
      <c r="H24" s="307">
        <v>422</v>
      </c>
      <c r="I24" s="310">
        <v>32.704000000000001</v>
      </c>
      <c r="J24" s="173">
        <v>0.21</v>
      </c>
      <c r="K24" s="310">
        <v>-53.332999999999998</v>
      </c>
      <c r="L24" s="173">
        <v>10.47</v>
      </c>
      <c r="M24" s="310">
        <v>1.2569999999999999</v>
      </c>
      <c r="N24" s="293">
        <f t="shared" si="1"/>
        <v>-59</v>
      </c>
      <c r="O24" s="294">
        <f t="shared" si="2"/>
        <v>5.3571428571428568</v>
      </c>
      <c r="P24" s="307">
        <v>26.25</v>
      </c>
      <c r="Q24" s="310">
        <v>4.2910000000000004</v>
      </c>
      <c r="R24" s="274"/>
      <c r="S24" s="286" t="str">
        <f t="shared" si="3"/>
        <v/>
      </c>
      <c r="T24" s="272"/>
      <c r="U24" s="272"/>
      <c r="V24" s="272"/>
      <c r="W24" s="272"/>
      <c r="X24" s="14"/>
      <c r="Z24" s="311">
        <v>147</v>
      </c>
      <c r="AA24" s="10">
        <f t="shared" si="4"/>
        <v>-59</v>
      </c>
      <c r="AC24" s="311">
        <v>-3.9220000000000002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308">
        <v>-58.3</v>
      </c>
      <c r="E25" s="308" t="s">
        <v>155</v>
      </c>
      <c r="F25" s="309" t="s">
        <v>132</v>
      </c>
      <c r="G25" s="307">
        <v>600</v>
      </c>
      <c r="H25" s="307">
        <v>440</v>
      </c>
      <c r="I25" s="310">
        <v>4.2649999999999997</v>
      </c>
      <c r="J25" s="173">
        <v>0.15</v>
      </c>
      <c r="K25" s="310">
        <v>-28.571000000000002</v>
      </c>
      <c r="L25" s="173">
        <v>10.46</v>
      </c>
      <c r="M25" s="310">
        <v>-9.6000000000000002E-2</v>
      </c>
      <c r="N25" s="293">
        <f t="shared" si="1"/>
        <v>-83</v>
      </c>
      <c r="O25" s="294">
        <f t="shared" si="2"/>
        <v>40.677966101694921</v>
      </c>
      <c r="P25" s="307">
        <v>26.66</v>
      </c>
      <c r="Q25" s="310">
        <v>1.5620000000000001</v>
      </c>
      <c r="R25" s="274"/>
      <c r="S25" s="286" t="str">
        <f t="shared" si="3"/>
        <v/>
      </c>
      <c r="T25" s="272"/>
      <c r="U25" s="272"/>
      <c r="V25" s="272"/>
      <c r="W25" s="272"/>
      <c r="X25" s="14"/>
      <c r="Z25" s="311">
        <v>123</v>
      </c>
      <c r="AA25" s="10">
        <f t="shared" si="4"/>
        <v>-83</v>
      </c>
      <c r="AC25" s="311">
        <v>-16.327000000000002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308">
        <v>-58.3</v>
      </c>
      <c r="E26" s="308" t="s">
        <v>155</v>
      </c>
      <c r="F26" s="309" t="s">
        <v>133</v>
      </c>
      <c r="G26" s="307">
        <v>670</v>
      </c>
      <c r="H26" s="307">
        <v>473</v>
      </c>
      <c r="I26" s="310">
        <v>7.5</v>
      </c>
      <c r="J26" s="173">
        <v>0.12</v>
      </c>
      <c r="K26" s="310">
        <v>-20</v>
      </c>
      <c r="L26" s="173">
        <v>10.47</v>
      </c>
      <c r="M26" s="310">
        <v>9.6000000000000002E-2</v>
      </c>
      <c r="N26" s="293">
        <f t="shared" si="1"/>
        <v>-152</v>
      </c>
      <c r="O26" s="294">
        <f t="shared" si="2"/>
        <v>83.132530120481931</v>
      </c>
      <c r="P26" s="307">
        <v>27</v>
      </c>
      <c r="Q26" s="310">
        <v>1.2749999999999999</v>
      </c>
      <c r="R26" s="274"/>
      <c r="S26" s="286" t="str">
        <f t="shared" si="3"/>
        <v/>
      </c>
      <c r="T26" s="272"/>
      <c r="U26" s="272"/>
      <c r="V26" s="272"/>
      <c r="W26" s="272"/>
      <c r="X26" s="14"/>
      <c r="Z26" s="311">
        <v>54</v>
      </c>
      <c r="AA26" s="10">
        <f t="shared" si="4"/>
        <v>-152</v>
      </c>
      <c r="AC26" s="311">
        <v>-56.097999999999999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308">
        <v>-58.3</v>
      </c>
      <c r="E27" s="308" t="s">
        <v>155</v>
      </c>
      <c r="F27" s="309" t="s">
        <v>134</v>
      </c>
      <c r="G27" s="307">
        <v>680</v>
      </c>
      <c r="H27" s="307">
        <v>469</v>
      </c>
      <c r="I27" s="310">
        <v>-0.84599999999999997</v>
      </c>
      <c r="J27" s="173">
        <v>0.1</v>
      </c>
      <c r="K27" s="310">
        <v>-16.667000000000002</v>
      </c>
      <c r="L27" s="173">
        <v>10.47</v>
      </c>
      <c r="M27" s="310">
        <v>0</v>
      </c>
      <c r="N27" s="293">
        <f t="shared" si="1"/>
        <v>-157</v>
      </c>
      <c r="O27" s="294">
        <f t="shared" si="2"/>
        <v>3.2894736842105261</v>
      </c>
      <c r="P27" s="307">
        <v>27.19</v>
      </c>
      <c r="Q27" s="310">
        <v>0.70399999999999996</v>
      </c>
      <c r="R27" s="274"/>
      <c r="S27" s="286" t="str">
        <f t="shared" si="3"/>
        <v/>
      </c>
      <c r="T27" s="312" t="s">
        <v>135</v>
      </c>
      <c r="U27" s="272"/>
      <c r="V27" s="272"/>
      <c r="W27" s="272"/>
      <c r="X27" s="14"/>
      <c r="Z27" s="311">
        <v>49</v>
      </c>
      <c r="AA27" s="10">
        <f t="shared" si="4"/>
        <v>-157</v>
      </c>
      <c r="AC27" s="311">
        <v>-9.2590000000000003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308">
        <v>-58.3</v>
      </c>
      <c r="E28" s="308" t="s">
        <v>155</v>
      </c>
      <c r="F28" s="309" t="s">
        <v>136</v>
      </c>
      <c r="G28" s="307">
        <v>690</v>
      </c>
      <c r="H28" s="307">
        <v>466</v>
      </c>
      <c r="I28" s="310">
        <v>-0.64</v>
      </c>
      <c r="J28" s="173">
        <v>0.1</v>
      </c>
      <c r="K28" s="310">
        <v>0</v>
      </c>
      <c r="L28" s="173">
        <v>10.46</v>
      </c>
      <c r="M28" s="310">
        <v>-9.6000000000000002E-2</v>
      </c>
      <c r="N28" s="293">
        <f t="shared" si="1"/>
        <v>-174</v>
      </c>
      <c r="O28" s="294">
        <f t="shared" si="2"/>
        <v>10.828025477707007</v>
      </c>
      <c r="P28" s="307">
        <v>27.29</v>
      </c>
      <c r="Q28" s="310">
        <v>0.36799999999999999</v>
      </c>
      <c r="R28" s="274"/>
      <c r="S28" s="286" t="str">
        <f t="shared" si="3"/>
        <v/>
      </c>
      <c r="T28" s="312" t="s">
        <v>137</v>
      </c>
      <c r="U28" s="272"/>
      <c r="V28" s="272"/>
      <c r="W28" s="272"/>
      <c r="X28" s="14"/>
      <c r="Z28" s="311">
        <v>32</v>
      </c>
      <c r="AA28" s="10">
        <f t="shared" si="4"/>
        <v>-174</v>
      </c>
      <c r="AC28" s="311">
        <v>-34.694000000000003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308">
        <v>-58.3</v>
      </c>
      <c r="E29" s="308" t="s">
        <v>155</v>
      </c>
      <c r="F29" s="309" t="s">
        <v>138</v>
      </c>
      <c r="G29" s="307">
        <v>750</v>
      </c>
      <c r="H29" s="307">
        <v>455</v>
      </c>
      <c r="I29" s="310">
        <v>-2.3610000000000002</v>
      </c>
      <c r="J29" s="173">
        <v>0.12</v>
      </c>
      <c r="K29" s="310">
        <v>20</v>
      </c>
      <c r="L29" s="173">
        <v>10.34</v>
      </c>
      <c r="M29" s="310">
        <v>-1.147</v>
      </c>
      <c r="N29" s="293">
        <f t="shared" si="1"/>
        <v>-174</v>
      </c>
      <c r="O29" s="294">
        <f t="shared" si="2"/>
        <v>0</v>
      </c>
      <c r="P29" s="307">
        <v>27.39</v>
      </c>
      <c r="Q29" s="310">
        <v>0.36599999999999999</v>
      </c>
      <c r="R29" s="274"/>
      <c r="S29" s="286" t="str">
        <f t="shared" si="3"/>
        <v/>
      </c>
      <c r="T29" s="272"/>
      <c r="U29" s="272"/>
      <c r="V29" s="272"/>
      <c r="W29" s="272"/>
      <c r="X29" s="14"/>
      <c r="Z29" s="311">
        <v>32</v>
      </c>
      <c r="AA29" s="10">
        <f t="shared" si="4"/>
        <v>-174</v>
      </c>
      <c r="AC29" s="311">
        <v>0</v>
      </c>
    </row>
    <row r="30" spans="1:29" s="10" customFormat="1" ht="39.950000000000003" customHeight="1" x14ac:dyDescent="0.2">
      <c r="A30" s="10">
        <f t="shared" ca="1" si="0"/>
        <v>30</v>
      </c>
      <c r="B30" s="312">
        <v>1</v>
      </c>
      <c r="C30" s="5"/>
      <c r="D30" s="308">
        <v>-58.3</v>
      </c>
      <c r="E30" s="308" t="s">
        <v>155</v>
      </c>
      <c r="F30" s="309" t="s">
        <v>139</v>
      </c>
      <c r="G30" s="307">
        <v>790</v>
      </c>
      <c r="H30" s="307">
        <v>465</v>
      </c>
      <c r="I30" s="310">
        <v>2.198</v>
      </c>
      <c r="J30" s="173">
        <v>0.15</v>
      </c>
      <c r="K30" s="310">
        <v>25</v>
      </c>
      <c r="L30" s="173">
        <v>10.24</v>
      </c>
      <c r="M30" s="310">
        <v>-0.96699999999999997</v>
      </c>
      <c r="N30" s="293">
        <f t="shared" si="1"/>
        <v>-174</v>
      </c>
      <c r="O30" s="294">
        <f t="shared" si="2"/>
        <v>0</v>
      </c>
      <c r="P30" s="307">
        <v>27.4</v>
      </c>
      <c r="Q30" s="310">
        <v>3.6999999999999998E-2</v>
      </c>
      <c r="R30" s="274"/>
      <c r="S30" s="286" t="str">
        <f t="shared" si="3"/>
        <v/>
      </c>
      <c r="T30" s="312" t="s">
        <v>140</v>
      </c>
      <c r="U30" s="272"/>
      <c r="V30" s="272"/>
      <c r="W30" s="272"/>
      <c r="X30" s="14"/>
      <c r="Z30" s="311">
        <v>32</v>
      </c>
      <c r="AA30" s="10">
        <f t="shared" si="4"/>
        <v>-174</v>
      </c>
      <c r="AC30" s="311">
        <v>0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ref="I31:I36" si="5">IF(ISNUMBER(H30), IF(ISNUMBER(H31), ((ABS(H30-H31))/H30)*100, ""), "")</f>
        <v/>
      </c>
      <c r="J31" s="276"/>
      <c r="K31" s="286" t="str">
        <f t="shared" ref="K31:K36" si="6">IF(ISNUMBER(J30), IF(ISNUMBER(J31), ((ABS(J30-J31))/J30)*100, ""), "")</f>
        <v/>
      </c>
      <c r="L31" s="276"/>
      <c r="M31" s="286" t="str">
        <f t="shared" ref="M31:M36" si="7">IF(ISNUMBER(L30), IF(ISNUMBER(L31), ((ABS(L30-L31))/L30)*100, ""), "")</f>
        <v/>
      </c>
      <c r="N31" s="293" t="str">
        <f t="shared" si="1"/>
        <v/>
      </c>
      <c r="O31" s="294" t="str">
        <f t="shared" si="2"/>
        <v/>
      </c>
      <c r="P31" s="274"/>
      <c r="Q31" s="286" t="str">
        <f t="shared" ref="Q31:Q36" si="8">IF(ISNUMBER(P30), IF(ISNUMBER(P31), ABS(((ABS(P30-P31))/P30)*100), ""), "")</f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3" t="str">
        <f t="shared" si="1"/>
        <v/>
      </c>
      <c r="O32" s="294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3" t="str">
        <f t="shared" si="1"/>
        <v/>
      </c>
      <c r="O33" s="294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3" t="str">
        <f t="shared" si="1"/>
        <v/>
      </c>
      <c r="O34" s="294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3" t="str">
        <f t="shared" si="1"/>
        <v/>
      </c>
      <c r="O35" s="294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3" t="str">
        <f t="shared" si="1"/>
        <v/>
      </c>
      <c r="O36" s="294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AFP6\APS\MSTJV\[DPT23_Groundwater Profiling Log_MSTJV.xlsx]Sample 3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30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AE17" sqref="AE17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42547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36.744549999999997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69.405582999999993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3" t="s">
        <v>157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8">
        <v>-63</v>
      </c>
      <c r="E14" s="308" t="s">
        <v>155</v>
      </c>
      <c r="F14" s="309" t="s">
        <v>141</v>
      </c>
      <c r="G14" s="307">
        <v>50</v>
      </c>
      <c r="H14" s="307">
        <v>82</v>
      </c>
      <c r="I14" s="310">
        <v>-82.366</v>
      </c>
      <c r="J14" s="173">
        <v>5.52</v>
      </c>
      <c r="K14" s="310">
        <v>3580</v>
      </c>
      <c r="L14" s="173">
        <v>8.81</v>
      </c>
      <c r="M14" s="310">
        <v>-13.965</v>
      </c>
      <c r="N14" s="293"/>
      <c r="O14" s="294"/>
      <c r="P14" s="307">
        <v>27.82</v>
      </c>
      <c r="Q14" s="310">
        <v>1.5329999999999999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1">
        <v>174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-32</v>
      </c>
      <c r="AC14" s="311">
        <v>443.75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8">
        <v>-63</v>
      </c>
      <c r="E15" s="308" t="s">
        <v>155</v>
      </c>
      <c r="F15" s="309" t="s">
        <v>142</v>
      </c>
      <c r="G15" s="307">
        <v>120</v>
      </c>
      <c r="H15" s="307">
        <v>91</v>
      </c>
      <c r="I15" s="310">
        <v>10.976000000000001</v>
      </c>
      <c r="J15" s="173">
        <v>5.47</v>
      </c>
      <c r="K15" s="310">
        <v>-0.90600000000000003</v>
      </c>
      <c r="L15" s="173">
        <v>8.9</v>
      </c>
      <c r="M15" s="310">
        <v>1.022</v>
      </c>
      <c r="N15" s="293">
        <f t="shared" ref="N15:N36" si="1">IF(ISNUMBER(Z15), AA15, "")</f>
        <v>-28</v>
      </c>
      <c r="O15" s="294" t="str">
        <f t="shared" ref="O15:O36" si="2">IF(ISNUMBER(N14), IF(ISNUMBER(N15), ABS(((ABS(N14-N15))/N14)*100), ""), "")</f>
        <v/>
      </c>
      <c r="P15" s="307">
        <v>27.92</v>
      </c>
      <c r="Q15" s="310">
        <v>0.35899999999999999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1">
        <v>178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-28</v>
      </c>
      <c r="AC15" s="311">
        <v>2.2989999999999999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8">
        <v>-63</v>
      </c>
      <c r="E16" s="308" t="s">
        <v>155</v>
      </c>
      <c r="F16" s="309" t="s">
        <v>143</v>
      </c>
      <c r="G16" s="307">
        <v>180</v>
      </c>
      <c r="H16" s="307">
        <v>94</v>
      </c>
      <c r="I16" s="310">
        <v>3.2970000000000002</v>
      </c>
      <c r="J16" s="173">
        <v>5.12</v>
      </c>
      <c r="K16" s="310">
        <v>-6.399</v>
      </c>
      <c r="L16" s="173">
        <v>8.9700000000000006</v>
      </c>
      <c r="M16" s="310">
        <v>0.78700000000000003</v>
      </c>
      <c r="N16" s="293">
        <f t="shared" si="1"/>
        <v>-20</v>
      </c>
      <c r="O16" s="294">
        <f t="shared" si="2"/>
        <v>28.571428571428569</v>
      </c>
      <c r="P16" s="307">
        <v>28.07</v>
      </c>
      <c r="Q16" s="310">
        <v>0.53700000000000003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1">
        <v>182</v>
      </c>
      <c r="AA16" s="10">
        <f t="shared" si="4"/>
        <v>-20</v>
      </c>
      <c r="AC16" s="311">
        <v>2.2469999999999999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8">
        <v>-63</v>
      </c>
      <c r="E17" s="308" t="s">
        <v>155</v>
      </c>
      <c r="F17" s="309" t="s">
        <v>144</v>
      </c>
      <c r="G17" s="307">
        <v>240</v>
      </c>
      <c r="H17" s="307">
        <v>95</v>
      </c>
      <c r="I17" s="310">
        <v>1.0640000000000001</v>
      </c>
      <c r="J17" s="173">
        <v>4.99</v>
      </c>
      <c r="K17" s="310">
        <v>-2.5390000000000001</v>
      </c>
      <c r="L17" s="173">
        <v>9.0299999999999994</v>
      </c>
      <c r="M17" s="310">
        <v>0.66900000000000004</v>
      </c>
      <c r="N17" s="293">
        <f t="shared" si="1"/>
        <v>-18</v>
      </c>
      <c r="O17" s="294">
        <f t="shared" si="2"/>
        <v>10</v>
      </c>
      <c r="P17" s="307">
        <v>28.33</v>
      </c>
      <c r="Q17" s="310">
        <v>0.92600000000000005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1">
        <v>184</v>
      </c>
      <c r="AA17" s="10">
        <f t="shared" si="4"/>
        <v>-18</v>
      </c>
      <c r="AC17" s="311">
        <v>1.099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8">
        <v>-63</v>
      </c>
      <c r="E18" s="308" t="s">
        <v>155</v>
      </c>
      <c r="F18" s="309" t="s">
        <v>145</v>
      </c>
      <c r="G18" s="307">
        <v>330</v>
      </c>
      <c r="H18" s="307">
        <v>97</v>
      </c>
      <c r="I18" s="310">
        <v>2.105</v>
      </c>
      <c r="J18" s="173">
        <v>4.5999999999999996</v>
      </c>
      <c r="K18" s="310">
        <v>-7.8159999999999998</v>
      </c>
      <c r="L18" s="173">
        <v>8.98</v>
      </c>
      <c r="M18" s="310">
        <v>-0.55400000000000005</v>
      </c>
      <c r="N18" s="293">
        <f t="shared" si="1"/>
        <v>-12</v>
      </c>
      <c r="O18" s="294">
        <f t="shared" si="2"/>
        <v>33.333333333333329</v>
      </c>
      <c r="P18" s="307">
        <v>28.58</v>
      </c>
      <c r="Q18" s="310">
        <v>0.88200000000000001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1">
        <v>190</v>
      </c>
      <c r="AA18" s="10">
        <f t="shared" si="4"/>
        <v>-12</v>
      </c>
      <c r="AC18" s="311">
        <v>3.2610000000000001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8">
        <v>-63</v>
      </c>
      <c r="E19" s="308" t="s">
        <v>155</v>
      </c>
      <c r="F19" s="309" t="s">
        <v>146</v>
      </c>
      <c r="G19" s="307">
        <v>430</v>
      </c>
      <c r="H19" s="307">
        <v>101</v>
      </c>
      <c r="I19" s="310">
        <v>4.1239999999999997</v>
      </c>
      <c r="J19" s="173">
        <v>4.18</v>
      </c>
      <c r="K19" s="310">
        <v>-9.1300000000000008</v>
      </c>
      <c r="L19" s="173">
        <v>8.9600000000000009</v>
      </c>
      <c r="M19" s="310">
        <v>-0.223</v>
      </c>
      <c r="N19" s="293">
        <f t="shared" si="1"/>
        <v>-8</v>
      </c>
      <c r="O19" s="294">
        <f t="shared" si="2"/>
        <v>33.333333333333329</v>
      </c>
      <c r="P19" s="307">
        <v>28.86</v>
      </c>
      <c r="Q19" s="310">
        <v>0.98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1">
        <v>194</v>
      </c>
      <c r="AA19" s="10">
        <f t="shared" si="4"/>
        <v>-8</v>
      </c>
      <c r="AC19" s="311">
        <v>2.105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8">
        <v>-63</v>
      </c>
      <c r="E20" s="308" t="s">
        <v>155</v>
      </c>
      <c r="F20" s="309" t="s">
        <v>147</v>
      </c>
      <c r="G20" s="307">
        <v>500</v>
      </c>
      <c r="H20" s="307">
        <v>107</v>
      </c>
      <c r="I20" s="310">
        <v>5.9409999999999998</v>
      </c>
      <c r="J20" s="173">
        <v>3.48</v>
      </c>
      <c r="K20" s="310">
        <v>-16.745999999999999</v>
      </c>
      <c r="L20" s="173">
        <v>8.99</v>
      </c>
      <c r="M20" s="310">
        <v>0.33500000000000002</v>
      </c>
      <c r="N20" s="293">
        <f t="shared" si="1"/>
        <v>-8</v>
      </c>
      <c r="O20" s="294">
        <f t="shared" si="2"/>
        <v>0</v>
      </c>
      <c r="P20" s="307">
        <v>29.24</v>
      </c>
      <c r="Q20" s="310">
        <v>1.3169999999999999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1">
        <v>194</v>
      </c>
      <c r="AA20" s="10">
        <f t="shared" si="4"/>
        <v>-8</v>
      </c>
      <c r="AC20" s="311">
        <v>0</v>
      </c>
    </row>
    <row r="21" spans="1:29" s="10" customFormat="1" ht="39.950000000000003" customHeight="1" x14ac:dyDescent="0.2">
      <c r="A21" s="10">
        <f t="shared" ca="1" si="0"/>
        <v>21</v>
      </c>
      <c r="B21" s="312">
        <v>1</v>
      </c>
      <c r="C21" s="5"/>
      <c r="D21" s="308">
        <v>-63</v>
      </c>
      <c r="E21" s="308" t="s">
        <v>155</v>
      </c>
      <c r="F21" s="309" t="s">
        <v>148</v>
      </c>
      <c r="G21" s="307">
        <v>550</v>
      </c>
      <c r="H21" s="307">
        <v>115</v>
      </c>
      <c r="I21" s="310">
        <v>7.4770000000000003</v>
      </c>
      <c r="J21" s="173">
        <v>3.03</v>
      </c>
      <c r="K21" s="310">
        <v>-12.930999999999999</v>
      </c>
      <c r="L21" s="173">
        <v>8.8800000000000008</v>
      </c>
      <c r="M21" s="310">
        <v>-1.224</v>
      </c>
      <c r="N21" s="293">
        <f t="shared" si="1"/>
        <v>-1</v>
      </c>
      <c r="O21" s="294">
        <f t="shared" si="2"/>
        <v>87.5</v>
      </c>
      <c r="P21" s="307">
        <v>29.63</v>
      </c>
      <c r="Q21" s="310">
        <v>1.3340000000000001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1">
        <v>201</v>
      </c>
      <c r="AA21" s="10">
        <f t="shared" si="4"/>
        <v>-1</v>
      </c>
      <c r="AC21" s="311">
        <v>3.6080000000000001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ref="I22:I36" si="5">IF(ISNUMBER(H21), IF(ISNUMBER(H22), ((ABS(H21-H22))/H21)*100, ""), "")</f>
        <v/>
      </c>
      <c r="J22" s="276"/>
      <c r="K22" s="286" t="str">
        <f t="shared" ref="K22:K36" si="6">IF(ISNUMBER(J21), IF(ISNUMBER(J22), ((ABS(J21-J22))/J21)*100, ""), "")</f>
        <v/>
      </c>
      <c r="L22" s="276"/>
      <c r="M22" s="286" t="str">
        <f t="shared" ref="M22:M36" si="7">IF(ISNUMBER(L21), IF(ISNUMBER(L22), ((ABS(L21-L22))/L21)*100, ""), "")</f>
        <v/>
      </c>
      <c r="N22" s="293" t="str">
        <f t="shared" si="1"/>
        <v/>
      </c>
      <c r="O22" s="294" t="str">
        <f t="shared" si="2"/>
        <v/>
      </c>
      <c r="P22" s="274"/>
      <c r="Q22" s="286" t="str">
        <f t="shared" ref="Q22:Q36" si="8">IF(ISNUMBER(P21), IF(ISNUMBER(P22), ABS(((ABS(P21-P22))/P21)*100), ""), "")</f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3" t="str">
        <f t="shared" si="1"/>
        <v/>
      </c>
      <c r="O23" s="294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3" t="str">
        <f t="shared" si="1"/>
        <v/>
      </c>
      <c r="O24" s="294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3" t="str">
        <f t="shared" si="1"/>
        <v/>
      </c>
      <c r="O25" s="294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3" t="str">
        <f t="shared" si="1"/>
        <v/>
      </c>
      <c r="O26" s="294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3" t="str">
        <f t="shared" si="1"/>
        <v/>
      </c>
      <c r="O27" s="294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3" t="str">
        <f t="shared" si="1"/>
        <v/>
      </c>
      <c r="O28" s="294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3" t="str">
        <f t="shared" si="1"/>
        <v/>
      </c>
      <c r="O29" s="294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3" t="str">
        <f t="shared" si="1"/>
        <v/>
      </c>
      <c r="O30" s="294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3" t="str">
        <f t="shared" si="1"/>
        <v/>
      </c>
      <c r="O31" s="294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3" t="str">
        <f t="shared" si="1"/>
        <v/>
      </c>
      <c r="O32" s="294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3" t="str">
        <f t="shared" si="1"/>
        <v/>
      </c>
      <c r="O33" s="294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3" t="str">
        <f t="shared" si="1"/>
        <v/>
      </c>
      <c r="O34" s="294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3" t="str">
        <f t="shared" si="1"/>
        <v/>
      </c>
      <c r="O35" s="294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3" t="str">
        <f t="shared" si="1"/>
        <v/>
      </c>
      <c r="O36" s="294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AFP6\APS\MSTJV\[DPT23_Groundwater Profiling Log_MSTJV.xlsx]Sample 4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21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23</vt:i4>
      </vt:variant>
    </vt:vector>
  </HeadingPairs>
  <TitlesOfParts>
    <vt:vector size="51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2020-06-29T17:02:34Z</cp:lastPrinted>
  <dcterms:created xsi:type="dcterms:W3CDTF">1999-09-28T02:07:07Z</dcterms:created>
  <dcterms:modified xsi:type="dcterms:W3CDTF">2020-06-29T17:03:27Z</dcterms:modified>
</cp:coreProperties>
</file>