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47174A99-1164-47D1-B328-0C1863178DDB}" xr6:coauthVersionLast="45" xr6:coauthVersionMax="45" xr10:uidLastSave="{00000000-0000-0000-0000-000000000000}"/>
  <bookViews>
    <workbookView xWindow="20370" yWindow="-2835" windowWidth="29040" windowHeight="1644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8" i="151"/>
  <c r="P7" i="151"/>
  <c r="P6" i="151"/>
  <c r="P5" i="151"/>
  <c r="Q2" i="151"/>
  <c r="P8" i="150"/>
  <c r="P7" i="150"/>
  <c r="P6" i="150"/>
  <c r="P5" i="150"/>
  <c r="Q2" i="150"/>
  <c r="P8" i="149"/>
  <c r="P7" i="149"/>
  <c r="P6" i="149"/>
  <c r="P5" i="149"/>
  <c r="Q2" i="149"/>
  <c r="P8" i="148"/>
  <c r="P7" i="148"/>
  <c r="P6" i="148"/>
  <c r="P5" i="148"/>
  <c r="Q2" i="148"/>
  <c r="P5" i="147"/>
  <c r="P8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O34" i="161"/>
  <c r="N34" i="161"/>
  <c r="O35" i="161" s="1"/>
  <c r="M34" i="161"/>
  <c r="K34" i="161"/>
  <c r="I34" i="161"/>
  <c r="A34" i="161"/>
  <c r="AA33" i="161"/>
  <c r="S33" i="161"/>
  <c r="Q33" i="161"/>
  <c r="N33" i="16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N26" i="160"/>
  <c r="O27" i="160" s="1"/>
  <c r="M26" i="160"/>
  <c r="K26" i="160"/>
  <c r="I26" i="160"/>
  <c r="A26" i="160"/>
  <c r="AA25" i="160"/>
  <c r="S25" i="160"/>
  <c r="Q25" i="160"/>
  <c r="N25" i="160"/>
  <c r="O26" i="160" s="1"/>
  <c r="M25" i="160"/>
  <c r="K25" i="160"/>
  <c r="I25" i="160"/>
  <c r="A25" i="160"/>
  <c r="AA24" i="160"/>
  <c r="S24" i="160"/>
  <c r="Q24" i="160"/>
  <c r="N24" i="160"/>
  <c r="O25" i="160" s="1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O18" i="160"/>
  <c r="N18" i="160"/>
  <c r="O19" i="160" s="1"/>
  <c r="M18" i="160"/>
  <c r="K18" i="160"/>
  <c r="I18" i="160"/>
  <c r="A18" i="160"/>
  <c r="AA17" i="160"/>
  <c r="S17" i="160"/>
  <c r="Q17" i="160"/>
  <c r="N17" i="160"/>
  <c r="M17" i="160"/>
  <c r="K17" i="160"/>
  <c r="I17" i="160"/>
  <c r="A17" i="160"/>
  <c r="AA16" i="160"/>
  <c r="S16" i="160"/>
  <c r="Q16" i="160"/>
  <c r="N16" i="160"/>
  <c r="O17" i="160" s="1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N34" i="159"/>
  <c r="O35" i="159" s="1"/>
  <c r="M34" i="159"/>
  <c r="K34" i="159"/>
  <c r="I34" i="159"/>
  <c r="A34" i="159"/>
  <c r="AA33" i="159"/>
  <c r="S33" i="159"/>
  <c r="Q33" i="159"/>
  <c r="N33" i="159"/>
  <c r="O34" i="159" s="1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O30" i="159"/>
  <c r="N30" i="159"/>
  <c r="O31" i="159" s="1"/>
  <c r="M30" i="159"/>
  <c r="K30" i="159"/>
  <c r="I30" i="159"/>
  <c r="A30" i="159"/>
  <c r="AA29" i="159"/>
  <c r="S29" i="159"/>
  <c r="Q29" i="159"/>
  <c r="N29" i="159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N22" i="159"/>
  <c r="O23" i="159" s="1"/>
  <c r="M22" i="159"/>
  <c r="K22" i="159"/>
  <c r="I22" i="159"/>
  <c r="A22" i="159"/>
  <c r="AA21" i="159"/>
  <c r="S21" i="159"/>
  <c r="Q21" i="159"/>
  <c r="O21" i="159"/>
  <c r="N21" i="159"/>
  <c r="O22" i="159" s="1"/>
  <c r="M21" i="159"/>
  <c r="K21" i="159"/>
  <c r="I21" i="159"/>
  <c r="A21" i="159"/>
  <c r="AA20" i="159"/>
  <c r="S20" i="159"/>
  <c r="Q20" i="159"/>
  <c r="N20" i="159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N29" i="158"/>
  <c r="M29" i="158"/>
  <c r="K29" i="158"/>
  <c r="I29" i="158"/>
  <c r="A29" i="158"/>
  <c r="AA28" i="158"/>
  <c r="S28" i="158"/>
  <c r="Q28" i="158"/>
  <c r="N28" i="158"/>
  <c r="O29" i="158" s="1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N34" i="157"/>
  <c r="O35" i="157" s="1"/>
  <c r="M34" i="157"/>
  <c r="K34" i="157"/>
  <c r="I34" i="157"/>
  <c r="A34" i="157"/>
  <c r="AA33" i="157"/>
  <c r="S33" i="157"/>
  <c r="Q33" i="157"/>
  <c r="N33" i="157"/>
  <c r="O34" i="157" s="1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O22" i="157"/>
  <c r="N22" i="157"/>
  <c r="O23" i="157" s="1"/>
  <c r="M22" i="157"/>
  <c r="K22" i="157"/>
  <c r="I22" i="157"/>
  <c r="A22" i="157"/>
  <c r="AA21" i="157"/>
  <c r="S21" i="157"/>
  <c r="Q21" i="157"/>
  <c r="N21" i="157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O34" i="156"/>
  <c r="N34" i="156"/>
  <c r="O35" i="156" s="1"/>
  <c r="M34" i="156"/>
  <c r="K34" i="156"/>
  <c r="I34" i="156"/>
  <c r="A34" i="156"/>
  <c r="AA33" i="156"/>
  <c r="S33" i="156"/>
  <c r="Q33" i="156"/>
  <c r="O33" i="156"/>
  <c r="N33" i="156"/>
  <c r="M33" i="156"/>
  <c r="K33" i="156"/>
  <c r="I33" i="156"/>
  <c r="A33" i="156"/>
  <c r="AA32" i="156"/>
  <c r="S32" i="156"/>
  <c r="Q32" i="156"/>
  <c r="N32" i="156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N26" i="156"/>
  <c r="O27" i="156" s="1"/>
  <c r="M26" i="156"/>
  <c r="K26" i="156"/>
  <c r="I26" i="156"/>
  <c r="A26" i="156"/>
  <c r="AA25" i="156"/>
  <c r="S25" i="156"/>
  <c r="Q25" i="156"/>
  <c r="O25" i="156"/>
  <c r="N25" i="156"/>
  <c r="O26" i="156" s="1"/>
  <c r="M25" i="156"/>
  <c r="K25" i="156"/>
  <c r="I25" i="156"/>
  <c r="A25" i="156"/>
  <c r="AA24" i="156"/>
  <c r="S24" i="156"/>
  <c r="Q24" i="156"/>
  <c r="N24" i="156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N18" i="156"/>
  <c r="O19" i="156" s="1"/>
  <c r="M18" i="156"/>
  <c r="K18" i="156"/>
  <c r="I18" i="156"/>
  <c r="A18" i="156"/>
  <c r="AA17" i="156"/>
  <c r="S17" i="156"/>
  <c r="Q17" i="156"/>
  <c r="O17" i="156"/>
  <c r="N17" i="156"/>
  <c r="O18" i="156" s="1"/>
  <c r="M17" i="156"/>
  <c r="K17" i="156"/>
  <c r="I17" i="156"/>
  <c r="A17" i="156"/>
  <c r="AA16" i="156"/>
  <c r="S16" i="156"/>
  <c r="Q16" i="156"/>
  <c r="N16" i="156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N34" i="155"/>
  <c r="M34" i="155"/>
  <c r="K34" i="155"/>
  <c r="I34" i="155"/>
  <c r="A34" i="155"/>
  <c r="AA33" i="155"/>
  <c r="S33" i="155"/>
  <c r="Q33" i="155"/>
  <c r="N33" i="155"/>
  <c r="O34" i="155" s="1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N26" i="155"/>
  <c r="O27" i="155" s="1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N18" i="155"/>
  <c r="M18" i="155"/>
  <c r="K18" i="155"/>
  <c r="I18" i="155"/>
  <c r="A18" i="155"/>
  <c r="AA17" i="155"/>
  <c r="S17" i="155"/>
  <c r="Q17" i="155"/>
  <c r="N17" i="155"/>
  <c r="O18" i="155" s="1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O34" i="140"/>
  <c r="N34" i="140"/>
  <c r="O35" i="140" s="1"/>
  <c r="M34" i="140"/>
  <c r="K34" i="140"/>
  <c r="I34" i="140"/>
  <c r="A34" i="140"/>
  <c r="AA33" i="140"/>
  <c r="S33" i="140"/>
  <c r="Q33" i="140"/>
  <c r="O33" i="140"/>
  <c r="N33" i="140"/>
  <c r="M33" i="140"/>
  <c r="K33" i="140"/>
  <c r="I33" i="140"/>
  <c r="A33" i="140"/>
  <c r="AA32" i="140"/>
  <c r="S32" i="140"/>
  <c r="Q32" i="140"/>
  <c r="N32" i="140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N26" i="140"/>
  <c r="O27" i="140" s="1"/>
  <c r="M26" i="140"/>
  <c r="K26" i="140"/>
  <c r="I26" i="140"/>
  <c r="A26" i="140"/>
  <c r="AA25" i="140"/>
  <c r="S25" i="140"/>
  <c r="Q25" i="140"/>
  <c r="O25" i="140"/>
  <c r="N25" i="140"/>
  <c r="O26" i="140" s="1"/>
  <c r="M25" i="140"/>
  <c r="K25" i="140"/>
  <c r="I25" i="140"/>
  <c r="A25" i="140"/>
  <c r="AA24" i="140"/>
  <c r="S24" i="140"/>
  <c r="Q24" i="140"/>
  <c r="N24" i="140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O18" i="140"/>
  <c r="N18" i="140"/>
  <c r="O19" i="140" s="1"/>
  <c r="M18" i="140"/>
  <c r="K18" i="140"/>
  <c r="I18" i="140"/>
  <c r="A18" i="140"/>
  <c r="AA17" i="140"/>
  <c r="S17" i="140"/>
  <c r="Q17" i="140"/>
  <c r="O17" i="140"/>
  <c r="N17" i="140"/>
  <c r="M17" i="140"/>
  <c r="K17" i="140"/>
  <c r="I17" i="140"/>
  <c r="A17" i="140"/>
  <c r="AA16" i="140"/>
  <c r="S16" i="140"/>
  <c r="Q16" i="140"/>
  <c r="N16" i="140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N34" i="52"/>
  <c r="O35" i="52" s="1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N26" i="52"/>
  <c r="M26" i="52"/>
  <c r="K26" i="52"/>
  <c r="I26" i="52"/>
  <c r="A26" i="52"/>
  <c r="AA25" i="52"/>
  <c r="S25" i="52"/>
  <c r="Q25" i="52"/>
  <c r="N25" i="52"/>
  <c r="O26" i="52" s="1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N18" i="52"/>
  <c r="O19" i="52" s="1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N34" i="142"/>
  <c r="O35" i="142" s="1"/>
  <c r="M34" i="142"/>
  <c r="K34" i="142"/>
  <c r="I34" i="142"/>
  <c r="A34" i="142"/>
  <c r="AA33" i="142"/>
  <c r="S33" i="142"/>
  <c r="Q33" i="142"/>
  <c r="N33" i="142"/>
  <c r="O34" i="142" s="1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O30" i="142"/>
  <c r="N30" i="142"/>
  <c r="O31" i="142" s="1"/>
  <c r="M30" i="142"/>
  <c r="K30" i="142"/>
  <c r="I30" i="142"/>
  <c r="A30" i="142"/>
  <c r="AA29" i="142"/>
  <c r="S29" i="142"/>
  <c r="Q29" i="142"/>
  <c r="N29" i="142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O22" i="142"/>
  <c r="N22" i="142"/>
  <c r="O23" i="142" s="1"/>
  <c r="M22" i="142"/>
  <c r="K22" i="142"/>
  <c r="I22" i="142"/>
  <c r="A22" i="142"/>
  <c r="AA21" i="142"/>
  <c r="S21" i="142"/>
  <c r="Q21" i="142"/>
  <c r="O21" i="142"/>
  <c r="N21" i="142"/>
  <c r="M21" i="142"/>
  <c r="K21" i="142"/>
  <c r="I21" i="142"/>
  <c r="A21" i="142"/>
  <c r="AA20" i="142"/>
  <c r="S20" i="142"/>
  <c r="Q20" i="142"/>
  <c r="N20" i="142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O26" i="141"/>
  <c r="N26" i="141"/>
  <c r="O27" i="141" s="1"/>
  <c r="M26" i="141"/>
  <c r="K26" i="141"/>
  <c r="I26" i="141"/>
  <c r="A26" i="141"/>
  <c r="AA25" i="141"/>
  <c r="S25" i="141"/>
  <c r="Q25" i="141"/>
  <c r="N25" i="14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N30" i="146"/>
  <c r="O31" i="146" s="1"/>
  <c r="M30" i="146"/>
  <c r="K30" i="146"/>
  <c r="I30" i="146"/>
  <c r="A30" i="146"/>
  <c r="AA29" i="146"/>
  <c r="S29" i="146"/>
  <c r="Q29" i="146"/>
  <c r="O29" i="146"/>
  <c r="N29" i="146"/>
  <c r="O30" i="146" s="1"/>
  <c r="M29" i="146"/>
  <c r="K29" i="146"/>
  <c r="I29" i="146"/>
  <c r="A29" i="146"/>
  <c r="AA28" i="146"/>
  <c r="S28" i="146"/>
  <c r="Q28" i="146"/>
  <c r="N28" i="146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O22" i="146"/>
  <c r="N22" i="146"/>
  <c r="O23" i="146" s="1"/>
  <c r="M22" i="146"/>
  <c r="K22" i="146"/>
  <c r="I22" i="146"/>
  <c r="A22" i="146"/>
  <c r="AA21" i="146"/>
  <c r="S21" i="146"/>
  <c r="Q21" i="146"/>
  <c r="O21" i="146"/>
  <c r="N21" i="146"/>
  <c r="M21" i="146"/>
  <c r="K21" i="146"/>
  <c r="I21" i="146"/>
  <c r="A21" i="146"/>
  <c r="AA20" i="146"/>
  <c r="S20" i="146"/>
  <c r="Q20" i="146"/>
  <c r="N20" i="146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N31" i="143"/>
  <c r="O32" i="143" s="1"/>
  <c r="M31" i="143"/>
  <c r="K31" i="143"/>
  <c r="I31" i="143"/>
  <c r="A31" i="143"/>
  <c r="AA30" i="143"/>
  <c r="S30" i="143"/>
  <c r="Q30" i="143"/>
  <c r="N30" i="143"/>
  <c r="O31" i="143" s="1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O23" i="143"/>
  <c r="N23" i="143"/>
  <c r="O24" i="143" s="1"/>
  <c r="M23" i="143"/>
  <c r="K23" i="143"/>
  <c r="I23" i="143"/>
  <c r="A23" i="143"/>
  <c r="AA22" i="143"/>
  <c r="S22" i="143"/>
  <c r="Q22" i="143"/>
  <c r="N22" i="143"/>
  <c r="M22" i="143"/>
  <c r="K22" i="143"/>
  <c r="I22" i="143"/>
  <c r="A22" i="143"/>
  <c r="AA21" i="143"/>
  <c r="S21" i="143"/>
  <c r="Q21" i="143"/>
  <c r="N21" i="143"/>
  <c r="O22" i="143" s="1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N22" i="144"/>
  <c r="O23" i="144" s="1"/>
  <c r="M22" i="144"/>
  <c r="K22" i="144"/>
  <c r="I22" i="144"/>
  <c r="A22" i="144"/>
  <c r="AA21" i="144"/>
  <c r="S21" i="144"/>
  <c r="Q21" i="144"/>
  <c r="N21" i="144"/>
  <c r="O22" i="144" s="1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N34" i="145"/>
  <c r="O35" i="145" s="1"/>
  <c r="M34" i="145"/>
  <c r="K34" i="145"/>
  <c r="I34" i="145"/>
  <c r="A34" i="145"/>
  <c r="AA33" i="145"/>
  <c r="S33" i="145"/>
  <c r="Q33" i="145"/>
  <c r="N33" i="145"/>
  <c r="O34" i="145" s="1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O18" i="145"/>
  <c r="N18" i="145"/>
  <c r="O19" i="145" s="1"/>
  <c r="M18" i="145"/>
  <c r="K18" i="145"/>
  <c r="I18" i="145"/>
  <c r="A18" i="145"/>
  <c r="AA17" i="145"/>
  <c r="S17" i="145"/>
  <c r="Q17" i="145"/>
  <c r="N17" i="145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N33" i="154"/>
  <c r="M33" i="154"/>
  <c r="K33" i="154"/>
  <c r="I33" i="154"/>
  <c r="A33" i="154"/>
  <c r="AA32" i="154"/>
  <c r="S32" i="154"/>
  <c r="Q32" i="154"/>
  <c r="N32" i="154"/>
  <c r="O33" i="154" s="1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N25" i="154"/>
  <c r="O26" i="154" s="1"/>
  <c r="M25" i="154"/>
  <c r="K25" i="154"/>
  <c r="I25" i="154"/>
  <c r="A25" i="154"/>
  <c r="AA24" i="154"/>
  <c r="S24" i="154"/>
  <c r="Q24" i="154"/>
  <c r="N24" i="154"/>
  <c r="O25" i="154" s="1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N17" i="154"/>
  <c r="M17" i="154"/>
  <c r="K17" i="154"/>
  <c r="I17" i="154"/>
  <c r="A17" i="154"/>
  <c r="AA16" i="154"/>
  <c r="S16" i="154"/>
  <c r="Q16" i="154"/>
  <c r="N16" i="154"/>
  <c r="O17" i="154" s="1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N30" i="153"/>
  <c r="O31" i="153" s="1"/>
  <c r="M30" i="153"/>
  <c r="K30" i="153"/>
  <c r="I30" i="153"/>
  <c r="A30" i="153"/>
  <c r="AA29" i="153"/>
  <c r="S29" i="153"/>
  <c r="Q29" i="153"/>
  <c r="N29" i="153"/>
  <c r="O30" i="153" s="1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O22" i="153"/>
  <c r="N22" i="153"/>
  <c r="O23" i="153" s="1"/>
  <c r="M22" i="153"/>
  <c r="K22" i="153"/>
  <c r="I22" i="153"/>
  <c r="A22" i="153"/>
  <c r="AA21" i="153"/>
  <c r="S21" i="153"/>
  <c r="Q21" i="153"/>
  <c r="N21" i="153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O34" i="152"/>
  <c r="N34" i="152"/>
  <c r="O35" i="152" s="1"/>
  <c r="M34" i="152"/>
  <c r="K34" i="152"/>
  <c r="I34" i="152"/>
  <c r="A34" i="152"/>
  <c r="AA33" i="152"/>
  <c r="S33" i="152"/>
  <c r="Q33" i="152"/>
  <c r="N33" i="152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N26" i="152"/>
  <c r="O27" i="152" s="1"/>
  <c r="M26" i="152"/>
  <c r="K26" i="152"/>
  <c r="I26" i="152"/>
  <c r="A26" i="152"/>
  <c r="AA25" i="152"/>
  <c r="S25" i="152"/>
  <c r="Q25" i="152"/>
  <c r="N25" i="152"/>
  <c r="O26" i="152" s="1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O18" i="152"/>
  <c r="N18" i="152"/>
  <c r="O19" i="152" s="1"/>
  <c r="M18" i="152"/>
  <c r="K18" i="152"/>
  <c r="I18" i="152"/>
  <c r="A18" i="152"/>
  <c r="AA17" i="152"/>
  <c r="S17" i="152"/>
  <c r="Q17" i="152"/>
  <c r="N17" i="152"/>
  <c r="M17" i="152"/>
  <c r="K17" i="152"/>
  <c r="I17" i="152"/>
  <c r="A17" i="152"/>
  <c r="AA16" i="152"/>
  <c r="S16" i="152"/>
  <c r="Q16" i="152"/>
  <c r="N16" i="152"/>
  <c r="O17" i="152" s="1"/>
  <c r="M16" i="152"/>
  <c r="K16" i="152"/>
  <c r="I16" i="152"/>
  <c r="A16" i="152"/>
  <c r="AA15" i="152"/>
  <c r="S15" i="152"/>
  <c r="Q15" i="152"/>
  <c r="O15" i="152"/>
  <c r="N15" i="152"/>
  <c r="O16" i="152" s="1"/>
  <c r="M15" i="152"/>
  <c r="K15" i="152"/>
  <c r="I15" i="152"/>
  <c r="A15" i="152"/>
  <c r="AA14" i="152"/>
  <c r="S14" i="152"/>
  <c r="Q14" i="152"/>
  <c r="M14" i="152"/>
  <c r="K14" i="152"/>
  <c r="I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O30" i="151"/>
  <c r="N30" i="151"/>
  <c r="O31" i="151" s="1"/>
  <c r="M30" i="151"/>
  <c r="K30" i="151"/>
  <c r="I30" i="151"/>
  <c r="A30" i="151"/>
  <c r="AA29" i="151"/>
  <c r="S29" i="151"/>
  <c r="Q29" i="151"/>
  <c r="N29" i="15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S23" i="151"/>
  <c r="Q23" i="151"/>
  <c r="N23" i="151"/>
  <c r="O24" i="151" s="1"/>
  <c r="M23" i="151"/>
  <c r="K23" i="151"/>
  <c r="I23" i="151"/>
  <c r="A23" i="151"/>
  <c r="AA22" i="151"/>
  <c r="S22" i="151"/>
  <c r="Q22" i="151"/>
  <c r="N22" i="151"/>
  <c r="O23" i="151" s="1"/>
  <c r="M22" i="151"/>
  <c r="K22" i="151"/>
  <c r="I22" i="151"/>
  <c r="A22" i="151"/>
  <c r="AA21" i="151"/>
  <c r="S21" i="151"/>
  <c r="Q21" i="151"/>
  <c r="N21" i="151"/>
  <c r="O22" i="151" s="1"/>
  <c r="M21" i="151"/>
  <c r="K21" i="151"/>
  <c r="I21" i="151"/>
  <c r="A21" i="151"/>
  <c r="AA20" i="151"/>
  <c r="S20" i="151"/>
  <c r="Q20" i="151"/>
  <c r="N20" i="151"/>
  <c r="O21" i="151" s="1"/>
  <c r="M20" i="151"/>
  <c r="K20" i="151"/>
  <c r="I20" i="151"/>
  <c r="A20" i="151"/>
  <c r="AA19" i="151"/>
  <c r="S19" i="151"/>
  <c r="Q19" i="151"/>
  <c r="N19" i="151"/>
  <c r="O20" i="151" s="1"/>
  <c r="M19" i="151"/>
  <c r="K19" i="151"/>
  <c r="I19" i="151"/>
  <c r="A19" i="151"/>
  <c r="AA18" i="151"/>
  <c r="S18" i="151"/>
  <c r="Q18" i="151"/>
  <c r="N18" i="151"/>
  <c r="O19" i="151" s="1"/>
  <c r="M18" i="151"/>
  <c r="K18" i="151"/>
  <c r="I18" i="151"/>
  <c r="A18" i="151"/>
  <c r="AA17" i="151"/>
  <c r="S17" i="151"/>
  <c r="Q17" i="151"/>
  <c r="N17" i="151"/>
  <c r="O18" i="151" s="1"/>
  <c r="M17" i="151"/>
  <c r="K17" i="151"/>
  <c r="I17" i="151"/>
  <c r="A17" i="151"/>
  <c r="AA16" i="151"/>
  <c r="S16" i="151"/>
  <c r="Q16" i="151"/>
  <c r="N16" i="151"/>
  <c r="O17" i="151" s="1"/>
  <c r="M16" i="151"/>
  <c r="K16" i="151"/>
  <c r="I16" i="151"/>
  <c r="A16" i="151"/>
  <c r="AA15" i="151"/>
  <c r="S15" i="151"/>
  <c r="Q15" i="151"/>
  <c r="O15" i="151"/>
  <c r="N15" i="151"/>
  <c r="O16" i="151" s="1"/>
  <c r="M15" i="151"/>
  <c r="K15" i="151"/>
  <c r="I15" i="151"/>
  <c r="A15" i="151"/>
  <c r="AA14" i="151"/>
  <c r="S14" i="151"/>
  <c r="Q14" i="151"/>
  <c r="M14" i="151"/>
  <c r="K14" i="151"/>
  <c r="I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N35" i="150"/>
  <c r="O36" i="150" s="1"/>
  <c r="M35" i="150"/>
  <c r="K35" i="150"/>
  <c r="I35" i="150"/>
  <c r="A35" i="150"/>
  <c r="AA34" i="150"/>
  <c r="S34" i="150"/>
  <c r="Q34" i="150"/>
  <c r="N34" i="150"/>
  <c r="O35" i="150" s="1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O27" i="150"/>
  <c r="N27" i="150"/>
  <c r="O28" i="150" s="1"/>
  <c r="M27" i="150"/>
  <c r="K27" i="150"/>
  <c r="I27" i="150"/>
  <c r="A27" i="150"/>
  <c r="AA26" i="150"/>
  <c r="S26" i="150"/>
  <c r="Q26" i="150"/>
  <c r="N26" i="150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S21" i="150"/>
  <c r="Q21" i="150"/>
  <c r="N21" i="150"/>
  <c r="O22" i="150" s="1"/>
  <c r="M21" i="150"/>
  <c r="K21" i="150"/>
  <c r="I21" i="150"/>
  <c r="A21" i="150"/>
  <c r="AA20" i="150"/>
  <c r="S20" i="150"/>
  <c r="Q20" i="150"/>
  <c r="N20" i="150"/>
  <c r="O21" i="150" s="1"/>
  <c r="M20" i="150"/>
  <c r="K20" i="150"/>
  <c r="I20" i="150"/>
  <c r="A20" i="150"/>
  <c r="AA19" i="150"/>
  <c r="S19" i="150"/>
  <c r="Q19" i="150"/>
  <c r="N19" i="150"/>
  <c r="O20" i="150" s="1"/>
  <c r="M19" i="150"/>
  <c r="K19" i="150"/>
  <c r="I19" i="150"/>
  <c r="A19" i="150"/>
  <c r="AA18" i="150"/>
  <c r="S18" i="150"/>
  <c r="Q18" i="150"/>
  <c r="N18" i="150"/>
  <c r="O19" i="150" s="1"/>
  <c r="M18" i="150"/>
  <c r="K18" i="150"/>
  <c r="I18" i="150"/>
  <c r="A18" i="150"/>
  <c r="AA17" i="150"/>
  <c r="S17" i="150"/>
  <c r="Q17" i="150"/>
  <c r="N17" i="150"/>
  <c r="O18" i="150" s="1"/>
  <c r="M17" i="150"/>
  <c r="K17" i="150"/>
  <c r="I17" i="150"/>
  <c r="A17" i="150"/>
  <c r="AA16" i="150"/>
  <c r="S16" i="150"/>
  <c r="Q16" i="150"/>
  <c r="N16" i="150"/>
  <c r="O17" i="150" s="1"/>
  <c r="M16" i="150"/>
  <c r="K16" i="150"/>
  <c r="I16" i="150"/>
  <c r="A16" i="150"/>
  <c r="AA15" i="150"/>
  <c r="S15" i="150"/>
  <c r="Q15" i="150"/>
  <c r="O15" i="150"/>
  <c r="N15" i="150"/>
  <c r="O16" i="150" s="1"/>
  <c r="M15" i="150"/>
  <c r="K15" i="150"/>
  <c r="I15" i="150"/>
  <c r="A15" i="150"/>
  <c r="AA14" i="150"/>
  <c r="S14" i="150"/>
  <c r="Q14" i="150"/>
  <c r="M14" i="150"/>
  <c r="K14" i="150"/>
  <c r="I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N34" i="149"/>
  <c r="O35" i="149" s="1"/>
  <c r="M34" i="149"/>
  <c r="K34" i="149"/>
  <c r="I34" i="149"/>
  <c r="A34" i="149"/>
  <c r="AA33" i="149"/>
  <c r="S33" i="149"/>
  <c r="Q33" i="149"/>
  <c r="N33" i="149"/>
  <c r="O34" i="149" s="1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N24" i="149" s="1"/>
  <c r="O25" i="149" s="1"/>
  <c r="S24" i="149"/>
  <c r="A24" i="149"/>
  <c r="AA23" i="149"/>
  <c r="N23" i="149" s="1"/>
  <c r="S23" i="149"/>
  <c r="A23" i="149"/>
  <c r="AA22" i="149"/>
  <c r="N22" i="149" s="1"/>
  <c r="O23" i="149" s="1"/>
  <c r="S22" i="149"/>
  <c r="A22" i="149"/>
  <c r="AA21" i="149"/>
  <c r="N21" i="149" s="1"/>
  <c r="S21" i="149"/>
  <c r="A21" i="149"/>
  <c r="AA20" i="149"/>
  <c r="N20" i="149" s="1"/>
  <c r="S20" i="149"/>
  <c r="A20" i="149"/>
  <c r="AA19" i="149"/>
  <c r="S19" i="149"/>
  <c r="N19" i="149"/>
  <c r="A19" i="149"/>
  <c r="AA18" i="149"/>
  <c r="N18" i="149" s="1"/>
  <c r="S18" i="149"/>
  <c r="A18" i="149"/>
  <c r="AA17" i="149"/>
  <c r="N17" i="149" s="1"/>
  <c r="S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N30" i="148" s="1"/>
  <c r="O31" i="148" s="1"/>
  <c r="S30" i="148"/>
  <c r="A30" i="148"/>
  <c r="AA29" i="148"/>
  <c r="N29" i="148" s="1"/>
  <c r="S29" i="148"/>
  <c r="A29" i="148"/>
  <c r="AA28" i="148"/>
  <c r="N28" i="148" s="1"/>
  <c r="S28" i="148"/>
  <c r="A28" i="148"/>
  <c r="AA27" i="148"/>
  <c r="N27" i="148" s="1"/>
  <c r="S27" i="148"/>
  <c r="A27" i="148"/>
  <c r="AA26" i="148"/>
  <c r="N26" i="148" s="1"/>
  <c r="S26" i="148"/>
  <c r="A26" i="148"/>
  <c r="AA25" i="148"/>
  <c r="N25" i="148" s="1"/>
  <c r="S25" i="148"/>
  <c r="A25" i="148"/>
  <c r="AA24" i="148"/>
  <c r="N24" i="148" s="1"/>
  <c r="S24" i="148"/>
  <c r="A24" i="148"/>
  <c r="AA23" i="148"/>
  <c r="N23" i="148" s="1"/>
  <c r="S23" i="148"/>
  <c r="A23" i="148"/>
  <c r="AA22" i="148"/>
  <c r="N22" i="148" s="1"/>
  <c r="S22" i="148"/>
  <c r="A22" i="148"/>
  <c r="AA21" i="148"/>
  <c r="N21" i="148" s="1"/>
  <c r="S21" i="148"/>
  <c r="A21" i="148"/>
  <c r="AA20" i="148"/>
  <c r="N20" i="148" s="1"/>
  <c r="S20" i="148"/>
  <c r="A20" i="148"/>
  <c r="AA19" i="148"/>
  <c r="N19" i="148" s="1"/>
  <c r="S19" i="148"/>
  <c r="A19" i="148"/>
  <c r="AA18" i="148"/>
  <c r="S18" i="148"/>
  <c r="N18" i="148"/>
  <c r="A18" i="148"/>
  <c r="AA17" i="148"/>
  <c r="N17" i="148" s="1"/>
  <c r="S17" i="148"/>
  <c r="A17" i="148"/>
  <c r="AA16" i="148"/>
  <c r="N16" i="148" s="1"/>
  <c r="S16" i="148"/>
  <c r="A16" i="148"/>
  <c r="AA15" i="148"/>
  <c r="N15" i="148" s="1"/>
  <c r="S15" i="148"/>
  <c r="O15" i="148"/>
  <c r="A15" i="148"/>
  <c r="AA14" i="148"/>
  <c r="S14" i="148"/>
  <c r="A14" i="148"/>
  <c r="K8" i="148"/>
  <c r="K7" i="148"/>
  <c r="E7" i="148"/>
  <c r="K6" i="148"/>
  <c r="E6" i="148"/>
  <c r="K5" i="148"/>
  <c r="E5" i="148"/>
  <c r="E2" i="148"/>
  <c r="E7" i="147"/>
  <c r="E6" i="147"/>
  <c r="E5" i="147"/>
  <c r="O19" i="149" l="1"/>
  <c r="O24" i="149"/>
  <c r="O22" i="149"/>
  <c r="O21" i="149"/>
  <c r="O20" i="149"/>
  <c r="O18" i="149"/>
  <c r="O17" i="149"/>
  <c r="O16" i="149"/>
  <c r="O30" i="148"/>
  <c r="O29" i="148"/>
  <c r="O28" i="148"/>
  <c r="O27" i="148"/>
  <c r="O26" i="148"/>
  <c r="O25" i="148"/>
  <c r="O24" i="148"/>
  <c r="O23" i="148"/>
  <c r="O22" i="148"/>
  <c r="O21" i="148"/>
  <c r="O20" i="148"/>
  <c r="O19" i="148"/>
  <c r="O18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E17" i="139"/>
  <c r="B17" i="139"/>
  <c r="H17" i="139"/>
  <c r="D17" i="139"/>
  <c r="F17" i="139"/>
  <c r="G17" i="139"/>
  <c r="C17" i="139"/>
  <c r="J29" i="139"/>
  <c r="I29" i="139"/>
  <c r="E29" i="139"/>
  <c r="B29" i="139"/>
  <c r="H29" i="139"/>
  <c r="D29" i="139"/>
  <c r="G29" i="139"/>
  <c r="C29" i="139"/>
  <c r="F29" i="139"/>
  <c r="J15" i="139"/>
  <c r="I15" i="139"/>
  <c r="E15" i="139"/>
  <c r="F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E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N20" i="147" s="1"/>
  <c r="AA21" i="147"/>
  <c r="N21" i="147" s="1"/>
  <c r="AA22" i="147"/>
  <c r="N22" i="147" s="1"/>
  <c r="AA23" i="147"/>
  <c r="N23" i="147" s="1"/>
  <c r="AA24" i="147"/>
  <c r="N24" i="147" s="1"/>
  <c r="AA25" i="147"/>
  <c r="N25" i="147" s="1"/>
  <c r="AA26" i="147"/>
  <c r="N26" i="147" s="1"/>
  <c r="AA27" i="147"/>
  <c r="N27" i="147" s="1"/>
  <c r="AA28" i="147"/>
  <c r="N28" i="147" s="1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O28" i="147"/>
  <c r="A28" i="147"/>
  <c r="S27" i="147"/>
  <c r="O27" i="147"/>
  <c r="A27" i="147"/>
  <c r="S26" i="147"/>
  <c r="O26" i="147"/>
  <c r="A26" i="147"/>
  <c r="S25" i="147"/>
  <c r="O25" i="147"/>
  <c r="A25" i="147"/>
  <c r="S24" i="147"/>
  <c r="O24" i="147"/>
  <c r="A24" i="147"/>
  <c r="S23" i="147"/>
  <c r="O23" i="147"/>
  <c r="A23" i="147"/>
  <c r="S22" i="147"/>
  <c r="O22" i="147"/>
  <c r="A22" i="147"/>
  <c r="S21" i="147"/>
  <c r="O21" i="147"/>
  <c r="A21" i="147"/>
  <c r="S20" i="147"/>
  <c r="O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J14" i="139" l="1"/>
  <c r="B14" i="139"/>
  <c r="I14" i="139"/>
  <c r="H14" i="139"/>
  <c r="D14" i="139"/>
  <c r="G14" i="139"/>
  <c r="C14" i="139"/>
  <c r="F14" i="139"/>
  <c r="K8" i="138"/>
  <c r="K9" i="138" l="1"/>
  <c r="K7" i="102" l="1"/>
  <c r="G7" i="139"/>
  <c r="G6" i="139"/>
  <c r="G5" i="139"/>
  <c r="C8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K10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  <c r="G8" i="139" l="1"/>
</calcChain>
</file>

<file path=xl/sharedStrings.xml><?xml version="1.0" encoding="utf-8"?>
<sst xmlns="http://schemas.openxmlformats.org/spreadsheetml/2006/main" count="1595" uniqueCount="158">
  <si>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</si>
  <si>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</si>
  <si>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</si>
  <si>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</si>
  <si>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</si>
  <si>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</si>
  <si>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</si>
  <si>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</si>
  <si>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</si>
  <si>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</si>
  <si>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</si>
  <si>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</si>
  <si>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</si>
  <si>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</si>
  <si>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</si>
  <si>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</si>
  <si>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</si>
  <si>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</si>
  <si>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</si>
  <si>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</si>
  <si>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</si>
  <si>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</si>
  <si>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</si>
  <si>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</si>
  <si>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</si>
  <si>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</si>
  <si>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</si>
  <si>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</si>
  <si>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</si>
  <si>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</si>
  <si>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</si>
  <si>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</si>
  <si>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</si>
  <si>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</si>
  <si>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</si>
  <si>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</si>
  <si>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</si>
  <si>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</si>
  <si>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</si>
  <si>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</si>
  <si>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</si>
  <si>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</si>
  <si>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</si>
  <si>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</si>
  <si>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</si>
  <si>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</si>
  <si>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</si>
  <si>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</si>
  <si>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</si>
  <si>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</si>
  <si>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</si>
  <si>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</si>
  <si>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</si>
  <si>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</si>
  <si>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</si>
  <si>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</si>
  <si>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</si>
  <si>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</si>
  <si>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</si>
  <si>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</si>
  <si>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</si>
  <si>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</si>
  <si>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</si>
  <si>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</si>
  <si>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</si>
  <si>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</si>
  <si>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</si>
  <si>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</si>
  <si>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</si>
  <si>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</si>
  <si>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</si>
  <si>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</si>
  <si>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</si>
  <si>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</si>
  <si>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</si>
  <si>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</si>
  <si>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DB &amp; CS</t>
  </si>
  <si>
    <t>481APS05</t>
  </si>
  <si>
    <t>ZCRQT7055</t>
  </si>
  <si>
    <t>Cascade</t>
  </si>
  <si>
    <t>Gas</t>
  </si>
  <si>
    <t>DPT-24</t>
  </si>
  <si>
    <t>Trinity</t>
  </si>
  <si>
    <t>No Change When Hammer Stopped</t>
  </si>
  <si>
    <t>6/13/2020:14:40:14</t>
  </si>
  <si>
    <t>NA</t>
  </si>
  <si>
    <t>IK Decreased When Hammer Stopped</t>
  </si>
  <si>
    <t>6/13/2020:14:41:28</t>
  </si>
  <si>
    <t>6/13/2020:14:41:47</t>
  </si>
  <si>
    <t>6/13/2020:14:42:05</t>
  </si>
  <si>
    <t>6/13/2020:14:42:45</t>
  </si>
  <si>
    <t>6/13/2020:14:42:55</t>
  </si>
  <si>
    <t>6/14/2020:08:18:43</t>
  </si>
  <si>
    <t>6/14/2020:08:20:04</t>
  </si>
  <si>
    <t>6/14/2020:11:30:54</t>
  </si>
  <si>
    <t>6/14/2020:11:33:18</t>
  </si>
  <si>
    <t>6/14/2020:11:33:30</t>
  </si>
  <si>
    <t>6/14/2020:13:16:07</t>
  </si>
  <si>
    <t>6/14/2020:13:16:20</t>
  </si>
  <si>
    <t>6/14/2020:13:17:38</t>
  </si>
  <si>
    <t>Sudden Hard Refusal</t>
  </si>
  <si>
    <t>06/13/2020:15:02:14</t>
  </si>
  <si>
    <t>06/13/2020:15:09:07</t>
  </si>
  <si>
    <t>06/13/2020:15:14:55</t>
  </si>
  <si>
    <t>06/13/2020:15:20:08</t>
  </si>
  <si>
    <t>06/13/2020:15:25:33</t>
  </si>
  <si>
    <t>06/13/2020:15:31:51</t>
  </si>
  <si>
    <t>06/13/2020:15:36:52</t>
  </si>
  <si>
    <t>06/13/2020:15:42:46</t>
  </si>
  <si>
    <t>06/13/2020:15:47:53</t>
  </si>
  <si>
    <t>06/13/2020:15:53:00</t>
  </si>
  <si>
    <t>06/13/2020:15:58:54</t>
  </si>
  <si>
    <t>06/13/2020:16:03:49</t>
  </si>
  <si>
    <t>06/13/2020:16:09:02</t>
  </si>
  <si>
    <t>06/13/2020:16:14:56</t>
  </si>
  <si>
    <t>06/13/2020:16:19:45</t>
  </si>
  <si>
    <t>PT is 1 hr &amp; 40 min // x1 Stable.</t>
  </si>
  <si>
    <t>06/14/2020:08:33:34</t>
  </si>
  <si>
    <t>06/14/2020:08:39:41</t>
  </si>
  <si>
    <t>06/14/2020:08:45:00</t>
  </si>
  <si>
    <t>Significant sediment // Purging first few voas of sediment before collecting more parameters.  Restarting the sample to 0 mL.</t>
  </si>
  <si>
    <t>06/14/2020:09:14:59</t>
  </si>
  <si>
    <t>06/14/2020:09:19:55</t>
  </si>
  <si>
    <t>06/14/2020:09:24:15</t>
  </si>
  <si>
    <t>06/14/2020:09:30:38</t>
  </si>
  <si>
    <t>06/14/2020:09:35:57</t>
  </si>
  <si>
    <t>06/14/2020:09:43:02</t>
  </si>
  <si>
    <t>06/14/2020:09:49:08</t>
  </si>
  <si>
    <t>06/14/2020:09:55:13</t>
  </si>
  <si>
    <t>06/14/2020:10:00:37</t>
  </si>
  <si>
    <t>06/14/2020:10:06:36</t>
  </si>
  <si>
    <t>06/14/2020:10:11:53</t>
  </si>
  <si>
    <t>06/14/2020:10:18:44</t>
  </si>
  <si>
    <t>06/14/2020:10:24:43</t>
  </si>
  <si>
    <t>06/14/2020:10:30:01</t>
  </si>
  <si>
    <t>PT is 2 hr &amp; 5 min // Pulled sample before stable @ client's request.</t>
  </si>
  <si>
    <t>06/14/2020:11:43:49</t>
  </si>
  <si>
    <t>06/14/2020:11:48:56</t>
  </si>
  <si>
    <t>06/14/2020:11:53:39</t>
  </si>
  <si>
    <t>06/14/2020:11:58:40</t>
  </si>
  <si>
    <t>06/14/2020:12:03:30</t>
  </si>
  <si>
    <t>06/14/2020:12:08:25</t>
  </si>
  <si>
    <t>06/14/2020:12:14:49</t>
  </si>
  <si>
    <t>06/14/2020:12:20:31</t>
  </si>
  <si>
    <t>06/14/2020:12:26:30</t>
  </si>
  <si>
    <t>06/14/2020:12:32:41</t>
  </si>
  <si>
    <t>06/14/2020:12:38:34</t>
  </si>
  <si>
    <t>PT is 1 hr &amp; 6 min // Pulled sample before stable @ client's request.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</si>
  <si>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</si>
  <si>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</si>
  <si>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</si>
  <si>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</si>
  <si>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</si>
  <si>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</si>
  <si>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Gas Drive</t>
  </si>
  <si>
    <t>DPT24</t>
  </si>
  <si>
    <t>MSTJV</t>
  </si>
  <si>
    <t>60-70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</si>
</sst>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1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3" fillId="0" borderId="0" xfId="3" applyFont="1" applyAlignment="1">
      <alignment horizontal="right"/>
    </xf>
    <xf numFmtId="0" fontId="0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5" xfId="0" applyFont="1" applyBorder="1" applyAlignment="1" applyProtection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Ik'!$H$2:$H$2949</c:f>
              <c:numCache>
                <c:formatCode>General</c:formatCode>
                <c:ptCount val="2948"/>
                <c:pt idx="0">
                  <c:v>4.4530000000000003</c:v>
                </c:pt>
                <c:pt idx="1">
                  <c:v>4.4889999999999999</c:v>
                </c:pt>
                <c:pt idx="2">
                  <c:v>4.5030000000000001</c:v>
                </c:pt>
                <c:pt idx="3">
                  <c:v>4.4000000000000004</c:v>
                </c:pt>
                <c:pt idx="4">
                  <c:v>4.1529999999999996</c:v>
                </c:pt>
                <c:pt idx="5">
                  <c:v>3.9830000000000001</c:v>
                </c:pt>
                <c:pt idx="6">
                  <c:v>3.7130000000000001</c:v>
                </c:pt>
                <c:pt idx="7">
                  <c:v>3.391</c:v>
                </c:pt>
                <c:pt idx="8">
                  <c:v>3.0880000000000001</c:v>
                </c:pt>
                <c:pt idx="9">
                  <c:v>2.7530000000000001</c:v>
                </c:pt>
                <c:pt idx="10">
                  <c:v>2.4049999999999998</c:v>
                </c:pt>
                <c:pt idx="11">
                  <c:v>2.0470000000000002</c:v>
                </c:pt>
                <c:pt idx="12">
                  <c:v>1.798</c:v>
                </c:pt>
                <c:pt idx="13">
                  <c:v>1.6919999999999999</c:v>
                </c:pt>
                <c:pt idx="14">
                  <c:v>1.6359999999999999</c:v>
                </c:pt>
                <c:pt idx="15">
                  <c:v>1.6080000000000001</c:v>
                </c:pt>
                <c:pt idx="16">
                  <c:v>1.6910000000000001</c:v>
                </c:pt>
                <c:pt idx="17">
                  <c:v>1.83</c:v>
                </c:pt>
                <c:pt idx="18">
                  <c:v>1.9390000000000001</c:v>
                </c:pt>
                <c:pt idx="19">
                  <c:v>2.0369999999999999</c:v>
                </c:pt>
                <c:pt idx="20">
                  <c:v>2.2029999999999998</c:v>
                </c:pt>
                <c:pt idx="21">
                  <c:v>2.3250000000000002</c:v>
                </c:pt>
                <c:pt idx="22">
                  <c:v>2.3210000000000002</c:v>
                </c:pt>
                <c:pt idx="23">
                  <c:v>2.327</c:v>
                </c:pt>
                <c:pt idx="24">
                  <c:v>2.3580000000000001</c:v>
                </c:pt>
                <c:pt idx="25">
                  <c:v>2.38</c:v>
                </c:pt>
                <c:pt idx="26">
                  <c:v>2.3239999999999998</c:v>
                </c:pt>
                <c:pt idx="27">
                  <c:v>2.3039999999999998</c:v>
                </c:pt>
                <c:pt idx="28">
                  <c:v>2.423</c:v>
                </c:pt>
                <c:pt idx="29">
                  <c:v>3.0710000000000002</c:v>
                </c:pt>
                <c:pt idx="30">
                  <c:v>3.7909999999999999</c:v>
                </c:pt>
                <c:pt idx="31">
                  <c:v>4.1159999999999997</c:v>
                </c:pt>
                <c:pt idx="32">
                  <c:v>4.1210000000000004</c:v>
                </c:pt>
                <c:pt idx="33">
                  <c:v>3.8650000000000002</c:v>
                </c:pt>
                <c:pt idx="34">
                  <c:v>3.6560000000000001</c:v>
                </c:pt>
                <c:pt idx="35">
                  <c:v>3.3149999999999999</c:v>
                </c:pt>
                <c:pt idx="36">
                  <c:v>3.1549999999999998</c:v>
                </c:pt>
                <c:pt idx="37">
                  <c:v>3.0680000000000001</c:v>
                </c:pt>
                <c:pt idx="38">
                  <c:v>2.7440000000000002</c:v>
                </c:pt>
                <c:pt idx="39">
                  <c:v>2.5339999999999998</c:v>
                </c:pt>
                <c:pt idx="40">
                  <c:v>2.234</c:v>
                </c:pt>
                <c:pt idx="41">
                  <c:v>1.9850000000000001</c:v>
                </c:pt>
                <c:pt idx="42">
                  <c:v>2.1850000000000001</c:v>
                </c:pt>
                <c:pt idx="43">
                  <c:v>2.2639999999999998</c:v>
                </c:pt>
                <c:pt idx="44">
                  <c:v>2.0139999999999998</c:v>
                </c:pt>
                <c:pt idx="45">
                  <c:v>2.0680000000000001</c:v>
                </c:pt>
                <c:pt idx="46">
                  <c:v>2.133</c:v>
                </c:pt>
                <c:pt idx="47">
                  <c:v>1.9610000000000001</c:v>
                </c:pt>
                <c:pt idx="48">
                  <c:v>1.4410000000000001</c:v>
                </c:pt>
                <c:pt idx="49">
                  <c:v>1.081</c:v>
                </c:pt>
                <c:pt idx="50">
                  <c:v>0.85599999999999998</c:v>
                </c:pt>
                <c:pt idx="51">
                  <c:v>0.76800000000000002</c:v>
                </c:pt>
                <c:pt idx="52">
                  <c:v>0.75900000000000001</c:v>
                </c:pt>
                <c:pt idx="53">
                  <c:v>0.873</c:v>
                </c:pt>
                <c:pt idx="54">
                  <c:v>1.01</c:v>
                </c:pt>
                <c:pt idx="55">
                  <c:v>1.196</c:v>
                </c:pt>
                <c:pt idx="56">
                  <c:v>1.3440000000000001</c:v>
                </c:pt>
                <c:pt idx="57">
                  <c:v>1.1679999999999999</c:v>
                </c:pt>
                <c:pt idx="58">
                  <c:v>0.70299999999999996</c:v>
                </c:pt>
                <c:pt idx="59">
                  <c:v>0.51300000000000001</c:v>
                </c:pt>
                <c:pt idx="60">
                  <c:v>0.60699999999999998</c:v>
                </c:pt>
                <c:pt idx="61">
                  <c:v>1.0429999999999999</c:v>
                </c:pt>
                <c:pt idx="62">
                  <c:v>1.2929999999999999</c:v>
                </c:pt>
                <c:pt idx="63">
                  <c:v>1.49</c:v>
                </c:pt>
                <c:pt idx="64">
                  <c:v>0.89800000000000002</c:v>
                </c:pt>
                <c:pt idx="65">
                  <c:v>0.50700000000000001</c:v>
                </c:pt>
                <c:pt idx="66">
                  <c:v>0.42299999999999999</c:v>
                </c:pt>
                <c:pt idx="67">
                  <c:v>0.34699999999999998</c:v>
                </c:pt>
                <c:pt idx="68">
                  <c:v>0.79300000000000004</c:v>
                </c:pt>
                <c:pt idx="69">
                  <c:v>1.4670000000000001</c:v>
                </c:pt>
                <c:pt idx="70">
                  <c:v>2.1059999999999999</c:v>
                </c:pt>
                <c:pt idx="71">
                  <c:v>2.492</c:v>
                </c:pt>
                <c:pt idx="72">
                  <c:v>2.3839999999999999</c:v>
                </c:pt>
                <c:pt idx="73">
                  <c:v>1.8120000000000001</c:v>
                </c:pt>
                <c:pt idx="74">
                  <c:v>2.4</c:v>
                </c:pt>
                <c:pt idx="75">
                  <c:v>3.0579999999999998</c:v>
                </c:pt>
                <c:pt idx="76">
                  <c:v>3.5190000000000001</c:v>
                </c:pt>
                <c:pt idx="77">
                  <c:v>3.66</c:v>
                </c:pt>
                <c:pt idx="78">
                  <c:v>3.9590000000000001</c:v>
                </c:pt>
                <c:pt idx="79">
                  <c:v>3.6539999999999999</c:v>
                </c:pt>
                <c:pt idx="80">
                  <c:v>3.419</c:v>
                </c:pt>
                <c:pt idx="81">
                  <c:v>3.4169999999999998</c:v>
                </c:pt>
                <c:pt idx="82">
                  <c:v>3.536</c:v>
                </c:pt>
                <c:pt idx="83">
                  <c:v>3.4889999999999999</c:v>
                </c:pt>
                <c:pt idx="84">
                  <c:v>3.6869999999999998</c:v>
                </c:pt>
                <c:pt idx="85">
                  <c:v>3.1869999999999998</c:v>
                </c:pt>
                <c:pt idx="86">
                  <c:v>3.5979999999999999</c:v>
                </c:pt>
                <c:pt idx="87">
                  <c:v>3.6349999999999998</c:v>
                </c:pt>
                <c:pt idx="88">
                  <c:v>3.2029999999999998</c:v>
                </c:pt>
                <c:pt idx="89">
                  <c:v>3.0640000000000001</c:v>
                </c:pt>
                <c:pt idx="90">
                  <c:v>2.8170000000000002</c:v>
                </c:pt>
                <c:pt idx="91">
                  <c:v>2.2970000000000002</c:v>
                </c:pt>
                <c:pt idx="92">
                  <c:v>1.956</c:v>
                </c:pt>
                <c:pt idx="93">
                  <c:v>2.4E-2</c:v>
                </c:pt>
                <c:pt idx="94">
                  <c:v>0.10299999999999999</c:v>
                </c:pt>
                <c:pt idx="95">
                  <c:v>0.47499999999999998</c:v>
                </c:pt>
                <c:pt idx="96">
                  <c:v>0.83599999999999997</c:v>
                </c:pt>
                <c:pt idx="97">
                  <c:v>1.1639999999999999</c:v>
                </c:pt>
                <c:pt idx="98">
                  <c:v>1.345</c:v>
                </c:pt>
                <c:pt idx="99">
                  <c:v>1.5449999999999999</c:v>
                </c:pt>
                <c:pt idx="100">
                  <c:v>1.5149999999999999</c:v>
                </c:pt>
                <c:pt idx="101">
                  <c:v>1.823</c:v>
                </c:pt>
                <c:pt idx="102">
                  <c:v>1.819</c:v>
                </c:pt>
                <c:pt idx="103">
                  <c:v>1.601</c:v>
                </c:pt>
                <c:pt idx="104">
                  <c:v>1.2949999999999999</c:v>
                </c:pt>
                <c:pt idx="105">
                  <c:v>0.96799999999999997</c:v>
                </c:pt>
                <c:pt idx="106">
                  <c:v>0.73399999999999999</c:v>
                </c:pt>
                <c:pt idx="107">
                  <c:v>0.90700000000000003</c:v>
                </c:pt>
                <c:pt idx="108">
                  <c:v>0.72</c:v>
                </c:pt>
                <c:pt idx="109">
                  <c:v>0.41399999999999998</c:v>
                </c:pt>
                <c:pt idx="110">
                  <c:v>0.222</c:v>
                </c:pt>
                <c:pt idx="111">
                  <c:v>0.10100000000000001</c:v>
                </c:pt>
                <c:pt idx="112">
                  <c:v>4.2999999999999997E-2</c:v>
                </c:pt>
                <c:pt idx="113">
                  <c:v>2.1999999999999999E-2</c:v>
                </c:pt>
                <c:pt idx="114">
                  <c:v>1.0999999999999999E-2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7.0000000000000001E-3</c:v>
                </c:pt>
                <c:pt idx="118">
                  <c:v>7.0000000000000001E-3</c:v>
                </c:pt>
                <c:pt idx="119">
                  <c:v>7.0000000000000001E-3</c:v>
                </c:pt>
                <c:pt idx="120">
                  <c:v>0.08</c:v>
                </c:pt>
                <c:pt idx="121">
                  <c:v>0.51100000000000001</c:v>
                </c:pt>
                <c:pt idx="122">
                  <c:v>0.81100000000000005</c:v>
                </c:pt>
                <c:pt idx="123">
                  <c:v>1.1160000000000001</c:v>
                </c:pt>
                <c:pt idx="124">
                  <c:v>1.3640000000000001</c:v>
                </c:pt>
                <c:pt idx="125">
                  <c:v>1.633</c:v>
                </c:pt>
                <c:pt idx="126">
                  <c:v>1.6619999999999999</c:v>
                </c:pt>
                <c:pt idx="127">
                  <c:v>1.3160000000000001</c:v>
                </c:pt>
                <c:pt idx="128">
                  <c:v>1.716</c:v>
                </c:pt>
                <c:pt idx="129">
                  <c:v>1.831</c:v>
                </c:pt>
                <c:pt idx="130">
                  <c:v>2.16</c:v>
                </c:pt>
                <c:pt idx="131">
                  <c:v>1.9279999999999999</c:v>
                </c:pt>
                <c:pt idx="132">
                  <c:v>1.8160000000000001</c:v>
                </c:pt>
                <c:pt idx="133">
                  <c:v>1.861</c:v>
                </c:pt>
                <c:pt idx="134">
                  <c:v>2.6680000000000001</c:v>
                </c:pt>
                <c:pt idx="135">
                  <c:v>4.4189999999999996</c:v>
                </c:pt>
                <c:pt idx="136">
                  <c:v>4.7409999999999997</c:v>
                </c:pt>
                <c:pt idx="137">
                  <c:v>4.891</c:v>
                </c:pt>
                <c:pt idx="138">
                  <c:v>4.8410000000000002</c:v>
                </c:pt>
                <c:pt idx="139">
                  <c:v>4.8680000000000003</c:v>
                </c:pt>
                <c:pt idx="140">
                  <c:v>4.8860000000000001</c:v>
                </c:pt>
                <c:pt idx="141">
                  <c:v>4.83</c:v>
                </c:pt>
                <c:pt idx="142">
                  <c:v>4.7880000000000003</c:v>
                </c:pt>
                <c:pt idx="143">
                  <c:v>4.75</c:v>
                </c:pt>
                <c:pt idx="144">
                  <c:v>4.782</c:v>
                </c:pt>
                <c:pt idx="145">
                  <c:v>4.7990000000000004</c:v>
                </c:pt>
                <c:pt idx="146">
                  <c:v>4.7300000000000004</c:v>
                </c:pt>
                <c:pt idx="147">
                  <c:v>4.7290000000000001</c:v>
                </c:pt>
                <c:pt idx="148">
                  <c:v>4.79</c:v>
                </c:pt>
                <c:pt idx="149">
                  <c:v>4.7169999999999996</c:v>
                </c:pt>
                <c:pt idx="150">
                  <c:v>4.7359999999999998</c:v>
                </c:pt>
                <c:pt idx="151">
                  <c:v>4.6929999999999996</c:v>
                </c:pt>
                <c:pt idx="152">
                  <c:v>4.7240000000000002</c:v>
                </c:pt>
                <c:pt idx="153">
                  <c:v>4.7359999999999998</c:v>
                </c:pt>
                <c:pt idx="154">
                  <c:v>4.7110000000000003</c:v>
                </c:pt>
                <c:pt idx="155">
                  <c:v>4.6900000000000004</c:v>
                </c:pt>
                <c:pt idx="156">
                  <c:v>4.7240000000000002</c:v>
                </c:pt>
                <c:pt idx="157">
                  <c:v>4.6900000000000004</c:v>
                </c:pt>
                <c:pt idx="158">
                  <c:v>4.7030000000000003</c:v>
                </c:pt>
                <c:pt idx="159">
                  <c:v>4.742</c:v>
                </c:pt>
                <c:pt idx="160">
                  <c:v>4.7510000000000003</c:v>
                </c:pt>
                <c:pt idx="161">
                  <c:v>4.8079999999999998</c:v>
                </c:pt>
                <c:pt idx="162">
                  <c:v>4.8070000000000004</c:v>
                </c:pt>
                <c:pt idx="163">
                  <c:v>4.83</c:v>
                </c:pt>
                <c:pt idx="164">
                  <c:v>4.8680000000000003</c:v>
                </c:pt>
                <c:pt idx="165">
                  <c:v>4.8099999999999996</c:v>
                </c:pt>
                <c:pt idx="166">
                  <c:v>4.8079999999999998</c:v>
                </c:pt>
                <c:pt idx="167">
                  <c:v>4.7430000000000003</c:v>
                </c:pt>
                <c:pt idx="168">
                  <c:v>4.7990000000000004</c:v>
                </c:pt>
                <c:pt idx="169">
                  <c:v>4.7649999999999997</c:v>
                </c:pt>
                <c:pt idx="170">
                  <c:v>4.851</c:v>
                </c:pt>
                <c:pt idx="171">
                  <c:v>4.7939999999999996</c:v>
                </c:pt>
                <c:pt idx="172">
                  <c:v>4.8070000000000004</c:v>
                </c:pt>
                <c:pt idx="173">
                  <c:v>4.7729999999999997</c:v>
                </c:pt>
                <c:pt idx="174">
                  <c:v>4.758</c:v>
                </c:pt>
                <c:pt idx="175">
                  <c:v>4.8070000000000004</c:v>
                </c:pt>
                <c:pt idx="176">
                  <c:v>4.8120000000000003</c:v>
                </c:pt>
                <c:pt idx="177">
                  <c:v>4.8220000000000001</c:v>
                </c:pt>
                <c:pt idx="178">
                  <c:v>4.7649999999999997</c:v>
                </c:pt>
                <c:pt idx="179">
                  <c:v>4.7830000000000004</c:v>
                </c:pt>
                <c:pt idx="180">
                  <c:v>4.8040000000000003</c:v>
                </c:pt>
                <c:pt idx="181">
                  <c:v>4.8079999999999998</c:v>
                </c:pt>
                <c:pt idx="182">
                  <c:v>4.875</c:v>
                </c:pt>
                <c:pt idx="183">
                  <c:v>4.8339999999999996</c:v>
                </c:pt>
                <c:pt idx="184">
                  <c:v>4.83</c:v>
                </c:pt>
                <c:pt idx="185">
                  <c:v>4.82</c:v>
                </c:pt>
                <c:pt idx="186">
                  <c:v>4.8639999999999999</c:v>
                </c:pt>
                <c:pt idx="187">
                  <c:v>4.7709999999999999</c:v>
                </c:pt>
                <c:pt idx="188">
                  <c:v>4.79</c:v>
                </c:pt>
                <c:pt idx="189">
                  <c:v>4.78</c:v>
                </c:pt>
                <c:pt idx="190">
                  <c:v>4.8120000000000003</c:v>
                </c:pt>
                <c:pt idx="191">
                  <c:v>4.7939999999999996</c:v>
                </c:pt>
                <c:pt idx="192">
                  <c:v>4.82</c:v>
                </c:pt>
                <c:pt idx="193">
                  <c:v>4.8319999999999999</c:v>
                </c:pt>
                <c:pt idx="194">
                  <c:v>4.8140000000000001</c:v>
                </c:pt>
                <c:pt idx="195">
                  <c:v>4.79</c:v>
                </c:pt>
                <c:pt idx="196">
                  <c:v>4.7960000000000003</c:v>
                </c:pt>
                <c:pt idx="197">
                  <c:v>4.7779999999999996</c:v>
                </c:pt>
                <c:pt idx="198">
                  <c:v>4.7869999999999999</c:v>
                </c:pt>
                <c:pt idx="199">
                  <c:v>4.8380000000000001</c:v>
                </c:pt>
                <c:pt idx="200">
                  <c:v>4.8029999999999999</c:v>
                </c:pt>
                <c:pt idx="201">
                  <c:v>4.7370000000000001</c:v>
                </c:pt>
                <c:pt idx="202">
                  <c:v>4.8129999999999997</c:v>
                </c:pt>
                <c:pt idx="203">
                  <c:v>4.8319999999999999</c:v>
                </c:pt>
                <c:pt idx="204">
                  <c:v>4.8019999999999996</c:v>
                </c:pt>
                <c:pt idx="205">
                  <c:v>4.7709999999999999</c:v>
                </c:pt>
                <c:pt idx="206">
                  <c:v>4.7569999999999997</c:v>
                </c:pt>
                <c:pt idx="207">
                  <c:v>4.7930000000000001</c:v>
                </c:pt>
                <c:pt idx="208">
                  <c:v>4.6159999999999997</c:v>
                </c:pt>
                <c:pt idx="209">
                  <c:v>4.5880000000000001</c:v>
                </c:pt>
                <c:pt idx="210">
                  <c:v>4.5140000000000002</c:v>
                </c:pt>
                <c:pt idx="211">
                  <c:v>4.4820000000000002</c:v>
                </c:pt>
                <c:pt idx="212">
                  <c:v>4.4420000000000002</c:v>
                </c:pt>
                <c:pt idx="213">
                  <c:v>3.0089999999999999</c:v>
                </c:pt>
                <c:pt idx="214">
                  <c:v>3.3029999999999999</c:v>
                </c:pt>
                <c:pt idx="215">
                  <c:v>3.0529999999999999</c:v>
                </c:pt>
                <c:pt idx="216">
                  <c:v>3.3130000000000002</c:v>
                </c:pt>
                <c:pt idx="217">
                  <c:v>3.0920000000000001</c:v>
                </c:pt>
                <c:pt idx="218">
                  <c:v>3.1549999999999998</c:v>
                </c:pt>
                <c:pt idx="219">
                  <c:v>3.55</c:v>
                </c:pt>
                <c:pt idx="220">
                  <c:v>3.597</c:v>
                </c:pt>
                <c:pt idx="221">
                  <c:v>3.0510000000000002</c:v>
                </c:pt>
                <c:pt idx="222">
                  <c:v>2.3769999999999998</c:v>
                </c:pt>
                <c:pt idx="223">
                  <c:v>2.8809999999999998</c:v>
                </c:pt>
                <c:pt idx="224">
                  <c:v>3.387</c:v>
                </c:pt>
                <c:pt idx="225">
                  <c:v>3.0139999999999998</c:v>
                </c:pt>
                <c:pt idx="226">
                  <c:v>2.843</c:v>
                </c:pt>
                <c:pt idx="227">
                  <c:v>2.9609999999999999</c:v>
                </c:pt>
                <c:pt idx="228">
                  <c:v>2.9940000000000002</c:v>
                </c:pt>
                <c:pt idx="229">
                  <c:v>2.9590000000000001</c:v>
                </c:pt>
                <c:pt idx="230">
                  <c:v>2.74</c:v>
                </c:pt>
                <c:pt idx="231">
                  <c:v>2.5739999999999998</c:v>
                </c:pt>
                <c:pt idx="232">
                  <c:v>2.2999999999999998</c:v>
                </c:pt>
                <c:pt idx="233">
                  <c:v>2.1640000000000001</c:v>
                </c:pt>
                <c:pt idx="234">
                  <c:v>1.974</c:v>
                </c:pt>
                <c:pt idx="235">
                  <c:v>1.966</c:v>
                </c:pt>
                <c:pt idx="236">
                  <c:v>2.1059999999999999</c:v>
                </c:pt>
                <c:pt idx="237">
                  <c:v>2.1190000000000002</c:v>
                </c:pt>
                <c:pt idx="238">
                  <c:v>2.355</c:v>
                </c:pt>
                <c:pt idx="239">
                  <c:v>3.9279999999999999</c:v>
                </c:pt>
                <c:pt idx="240">
                  <c:v>3.4369999999999998</c:v>
                </c:pt>
                <c:pt idx="241">
                  <c:v>3.5289999999999999</c:v>
                </c:pt>
                <c:pt idx="242">
                  <c:v>3.4209999999999998</c:v>
                </c:pt>
                <c:pt idx="243">
                  <c:v>3.0670000000000002</c:v>
                </c:pt>
                <c:pt idx="244">
                  <c:v>2.7959999999999998</c:v>
                </c:pt>
                <c:pt idx="245">
                  <c:v>2.7789999999999999</c:v>
                </c:pt>
                <c:pt idx="246">
                  <c:v>2.8159999999999998</c:v>
                </c:pt>
                <c:pt idx="247">
                  <c:v>2.85</c:v>
                </c:pt>
                <c:pt idx="248">
                  <c:v>2.4489999999999998</c:v>
                </c:pt>
                <c:pt idx="249">
                  <c:v>2.4489999999999998</c:v>
                </c:pt>
                <c:pt idx="250">
                  <c:v>2.4300000000000002</c:v>
                </c:pt>
                <c:pt idx="251">
                  <c:v>2.4790000000000001</c:v>
                </c:pt>
                <c:pt idx="252">
                  <c:v>2.5230000000000001</c:v>
                </c:pt>
                <c:pt idx="253">
                  <c:v>2.4409999999999998</c:v>
                </c:pt>
                <c:pt idx="254">
                  <c:v>2.472</c:v>
                </c:pt>
                <c:pt idx="255">
                  <c:v>2.4900000000000002</c:v>
                </c:pt>
                <c:pt idx="256">
                  <c:v>2.3119999999999998</c:v>
                </c:pt>
                <c:pt idx="257">
                  <c:v>2.4649999999999999</c:v>
                </c:pt>
                <c:pt idx="258">
                  <c:v>2.3119999999999998</c:v>
                </c:pt>
                <c:pt idx="259">
                  <c:v>2.4319999999999999</c:v>
                </c:pt>
                <c:pt idx="260">
                  <c:v>2.335</c:v>
                </c:pt>
                <c:pt idx="261">
                  <c:v>2.319</c:v>
                </c:pt>
                <c:pt idx="262">
                  <c:v>2.4740000000000002</c:v>
                </c:pt>
                <c:pt idx="263">
                  <c:v>2.4609999999999999</c:v>
                </c:pt>
                <c:pt idx="264">
                  <c:v>2.4260000000000002</c:v>
                </c:pt>
                <c:pt idx="265">
                  <c:v>2.39</c:v>
                </c:pt>
                <c:pt idx="266">
                  <c:v>2.4209999999999998</c:v>
                </c:pt>
                <c:pt idx="267">
                  <c:v>2.4540000000000002</c:v>
                </c:pt>
                <c:pt idx="268">
                  <c:v>2.383</c:v>
                </c:pt>
                <c:pt idx="269">
                  <c:v>2.5139999999999998</c:v>
                </c:pt>
                <c:pt idx="270">
                  <c:v>2.383</c:v>
                </c:pt>
                <c:pt idx="271">
                  <c:v>2.2989999999999999</c:v>
                </c:pt>
                <c:pt idx="272">
                  <c:v>2.3919999999999999</c:v>
                </c:pt>
                <c:pt idx="273">
                  <c:v>2.3969999999999998</c:v>
                </c:pt>
                <c:pt idx="274">
                  <c:v>2.359</c:v>
                </c:pt>
                <c:pt idx="275">
                  <c:v>2.403</c:v>
                </c:pt>
                <c:pt idx="276">
                  <c:v>2.4430000000000001</c:v>
                </c:pt>
                <c:pt idx="277">
                  <c:v>2.3769999999999998</c:v>
                </c:pt>
                <c:pt idx="278">
                  <c:v>2.3879999999999999</c:v>
                </c:pt>
                <c:pt idx="279">
                  <c:v>2.4060000000000001</c:v>
                </c:pt>
                <c:pt idx="280">
                  <c:v>2.3519999999999999</c:v>
                </c:pt>
                <c:pt idx="281">
                  <c:v>2.375</c:v>
                </c:pt>
                <c:pt idx="282">
                  <c:v>2.25</c:v>
                </c:pt>
                <c:pt idx="283">
                  <c:v>2.3410000000000002</c:v>
                </c:pt>
                <c:pt idx="284">
                  <c:v>1.698</c:v>
                </c:pt>
              </c:numCache>
            </c:numRef>
          </c:xVal>
          <c:yVal>
            <c:numRef>
              <c:f>'Processed Ik'!$C$2:$C$2949</c:f>
              <c:numCache>
                <c:formatCode>General</c:formatCode>
                <c:ptCount val="2948"/>
                <c:pt idx="0">
                  <c:v>-45.055</c:v>
                </c:pt>
                <c:pt idx="1">
                  <c:v>-45.119</c:v>
                </c:pt>
                <c:pt idx="2">
                  <c:v>-45.170999999999999</c:v>
                </c:pt>
                <c:pt idx="3">
                  <c:v>-45.253</c:v>
                </c:pt>
                <c:pt idx="4">
                  <c:v>-45.35</c:v>
                </c:pt>
                <c:pt idx="5">
                  <c:v>-45.411000000000001</c:v>
                </c:pt>
                <c:pt idx="6">
                  <c:v>-45.468000000000004</c:v>
                </c:pt>
                <c:pt idx="7">
                  <c:v>-45.523000000000003</c:v>
                </c:pt>
                <c:pt idx="8">
                  <c:v>-45.578000000000003</c:v>
                </c:pt>
                <c:pt idx="9">
                  <c:v>-45.631999999999998</c:v>
                </c:pt>
                <c:pt idx="10">
                  <c:v>-45.686999999999998</c:v>
                </c:pt>
                <c:pt idx="11">
                  <c:v>-45.741999999999997</c:v>
                </c:pt>
                <c:pt idx="12">
                  <c:v>-45.798999999999999</c:v>
                </c:pt>
                <c:pt idx="13">
                  <c:v>-45.854999999999997</c:v>
                </c:pt>
                <c:pt idx="14">
                  <c:v>-45.912999999999997</c:v>
                </c:pt>
                <c:pt idx="15">
                  <c:v>-45.972999999999999</c:v>
                </c:pt>
                <c:pt idx="16">
                  <c:v>-46.031999999999996</c:v>
                </c:pt>
                <c:pt idx="17">
                  <c:v>-46.09</c:v>
                </c:pt>
                <c:pt idx="18">
                  <c:v>-46.146999999999998</c:v>
                </c:pt>
                <c:pt idx="19">
                  <c:v>-46.204000000000001</c:v>
                </c:pt>
                <c:pt idx="20">
                  <c:v>-46.26</c:v>
                </c:pt>
                <c:pt idx="21">
                  <c:v>-46.317</c:v>
                </c:pt>
                <c:pt idx="22">
                  <c:v>-46.378999999999998</c:v>
                </c:pt>
                <c:pt idx="23">
                  <c:v>-46.442</c:v>
                </c:pt>
                <c:pt idx="24">
                  <c:v>-46.506</c:v>
                </c:pt>
                <c:pt idx="25">
                  <c:v>-46.569000000000003</c:v>
                </c:pt>
                <c:pt idx="26">
                  <c:v>-46.628</c:v>
                </c:pt>
                <c:pt idx="27">
                  <c:v>-46.680999999999997</c:v>
                </c:pt>
                <c:pt idx="28">
                  <c:v>-46.773000000000003</c:v>
                </c:pt>
                <c:pt idx="29">
                  <c:v>-46.845999999999997</c:v>
                </c:pt>
                <c:pt idx="30">
                  <c:v>-46.906999999999996</c:v>
                </c:pt>
                <c:pt idx="31">
                  <c:v>-46.960999999999999</c:v>
                </c:pt>
                <c:pt idx="32">
                  <c:v>-47.014000000000003</c:v>
                </c:pt>
                <c:pt idx="33">
                  <c:v>-47.067</c:v>
                </c:pt>
                <c:pt idx="34">
                  <c:v>-47.122</c:v>
                </c:pt>
                <c:pt idx="35">
                  <c:v>-47.177</c:v>
                </c:pt>
                <c:pt idx="36">
                  <c:v>-47.237000000000002</c:v>
                </c:pt>
                <c:pt idx="37">
                  <c:v>-47.305999999999997</c:v>
                </c:pt>
                <c:pt idx="38">
                  <c:v>-47.383000000000003</c:v>
                </c:pt>
                <c:pt idx="39">
                  <c:v>-47.465000000000003</c:v>
                </c:pt>
                <c:pt idx="40">
                  <c:v>-47.546999999999997</c:v>
                </c:pt>
                <c:pt idx="41">
                  <c:v>-47.628</c:v>
                </c:pt>
                <c:pt idx="42">
                  <c:v>-47.7</c:v>
                </c:pt>
                <c:pt idx="43">
                  <c:v>-47.77</c:v>
                </c:pt>
                <c:pt idx="44">
                  <c:v>-47.877000000000002</c:v>
                </c:pt>
                <c:pt idx="45">
                  <c:v>-47.933999999999997</c:v>
                </c:pt>
                <c:pt idx="46">
                  <c:v>-47.988</c:v>
                </c:pt>
                <c:pt idx="47">
                  <c:v>-48.040999999999997</c:v>
                </c:pt>
                <c:pt idx="48">
                  <c:v>-48.137999999999998</c:v>
                </c:pt>
                <c:pt idx="49">
                  <c:v>-48.23</c:v>
                </c:pt>
                <c:pt idx="50">
                  <c:v>-48.326000000000001</c:v>
                </c:pt>
                <c:pt idx="51">
                  <c:v>-48.378</c:v>
                </c:pt>
                <c:pt idx="52">
                  <c:v>-48.432000000000002</c:v>
                </c:pt>
                <c:pt idx="53">
                  <c:v>-48.485999999999997</c:v>
                </c:pt>
                <c:pt idx="54">
                  <c:v>-48.540999999999997</c:v>
                </c:pt>
                <c:pt idx="55">
                  <c:v>-48.594999999999999</c:v>
                </c:pt>
                <c:pt idx="56">
                  <c:v>-48.648000000000003</c:v>
                </c:pt>
                <c:pt idx="57">
                  <c:v>-48.698999999999998</c:v>
                </c:pt>
                <c:pt idx="58">
                  <c:v>-48.798999999999999</c:v>
                </c:pt>
                <c:pt idx="59">
                  <c:v>-48.892000000000003</c:v>
                </c:pt>
                <c:pt idx="60">
                  <c:v>-48.982999999999997</c:v>
                </c:pt>
                <c:pt idx="61">
                  <c:v>-49.070999999999998</c:v>
                </c:pt>
                <c:pt idx="62">
                  <c:v>-49.152999999999999</c:v>
                </c:pt>
                <c:pt idx="63">
                  <c:v>-49.228999999999999</c:v>
                </c:pt>
                <c:pt idx="64">
                  <c:v>-49.302</c:v>
                </c:pt>
                <c:pt idx="65">
                  <c:v>-49.372999999999998</c:v>
                </c:pt>
                <c:pt idx="66">
                  <c:v>-49.442</c:v>
                </c:pt>
                <c:pt idx="67">
                  <c:v>-49.51</c:v>
                </c:pt>
                <c:pt idx="68">
                  <c:v>-49.576000000000001</c:v>
                </c:pt>
                <c:pt idx="69">
                  <c:v>-49.639000000000003</c:v>
                </c:pt>
                <c:pt idx="70">
                  <c:v>-49.7</c:v>
                </c:pt>
                <c:pt idx="71">
                  <c:v>-49.756999999999998</c:v>
                </c:pt>
                <c:pt idx="72">
                  <c:v>-49.825000000000003</c:v>
                </c:pt>
                <c:pt idx="73">
                  <c:v>-49.886000000000003</c:v>
                </c:pt>
                <c:pt idx="74">
                  <c:v>-49.951999999999998</c:v>
                </c:pt>
                <c:pt idx="75">
                  <c:v>-50.005000000000003</c:v>
                </c:pt>
                <c:pt idx="76">
                  <c:v>-50.061</c:v>
                </c:pt>
                <c:pt idx="77">
                  <c:v>-50.119</c:v>
                </c:pt>
                <c:pt idx="78">
                  <c:v>-50.174999999999997</c:v>
                </c:pt>
                <c:pt idx="79">
                  <c:v>-50.231000000000002</c:v>
                </c:pt>
                <c:pt idx="80">
                  <c:v>-50.287999999999997</c:v>
                </c:pt>
                <c:pt idx="81">
                  <c:v>-50.341000000000001</c:v>
                </c:pt>
                <c:pt idx="82">
                  <c:v>-50.406999999999996</c:v>
                </c:pt>
                <c:pt idx="83">
                  <c:v>-50.475000000000001</c:v>
                </c:pt>
                <c:pt idx="84">
                  <c:v>-50.530999999999999</c:v>
                </c:pt>
                <c:pt idx="85">
                  <c:v>-50.588999999999999</c:v>
                </c:pt>
                <c:pt idx="86">
                  <c:v>-50.646000000000001</c:v>
                </c:pt>
                <c:pt idx="87">
                  <c:v>-50.7</c:v>
                </c:pt>
                <c:pt idx="88">
                  <c:v>-50.764000000000003</c:v>
                </c:pt>
                <c:pt idx="89">
                  <c:v>-50.828000000000003</c:v>
                </c:pt>
                <c:pt idx="90">
                  <c:v>-50.887</c:v>
                </c:pt>
                <c:pt idx="91">
                  <c:v>-50.942999999999998</c:v>
                </c:pt>
                <c:pt idx="92">
                  <c:v>-51.003999999999998</c:v>
                </c:pt>
                <c:pt idx="93">
                  <c:v>-51.048000000000002</c:v>
                </c:pt>
                <c:pt idx="94">
                  <c:v>-51.098999999999997</c:v>
                </c:pt>
                <c:pt idx="95">
                  <c:v>-51.152999999999999</c:v>
                </c:pt>
                <c:pt idx="96">
                  <c:v>-51.206000000000003</c:v>
                </c:pt>
                <c:pt idx="97">
                  <c:v>-51.271999999999998</c:v>
                </c:pt>
                <c:pt idx="98">
                  <c:v>-51.328000000000003</c:v>
                </c:pt>
                <c:pt idx="99">
                  <c:v>-51.387999999999998</c:v>
                </c:pt>
                <c:pt idx="100">
                  <c:v>-51.454000000000001</c:v>
                </c:pt>
                <c:pt idx="101">
                  <c:v>-51.521000000000001</c:v>
                </c:pt>
                <c:pt idx="102">
                  <c:v>-51.588999999999999</c:v>
                </c:pt>
                <c:pt idx="103">
                  <c:v>-51.656999999999996</c:v>
                </c:pt>
                <c:pt idx="104">
                  <c:v>-51.725000000000001</c:v>
                </c:pt>
                <c:pt idx="105">
                  <c:v>-51.798000000000002</c:v>
                </c:pt>
                <c:pt idx="106">
                  <c:v>-51.87</c:v>
                </c:pt>
                <c:pt idx="107">
                  <c:v>-51.944000000000003</c:v>
                </c:pt>
                <c:pt idx="108">
                  <c:v>-51.994999999999997</c:v>
                </c:pt>
                <c:pt idx="109">
                  <c:v>-52.046999999999997</c:v>
                </c:pt>
                <c:pt idx="110">
                  <c:v>-52.098999999999997</c:v>
                </c:pt>
                <c:pt idx="111">
                  <c:v>-52.151000000000003</c:v>
                </c:pt>
                <c:pt idx="112">
                  <c:v>-52.201999999999998</c:v>
                </c:pt>
                <c:pt idx="113">
                  <c:v>-52.252000000000002</c:v>
                </c:pt>
                <c:pt idx="114">
                  <c:v>-52.326000000000001</c:v>
                </c:pt>
                <c:pt idx="115">
                  <c:v>-52.395000000000003</c:v>
                </c:pt>
                <c:pt idx="116">
                  <c:v>-52.460999999999999</c:v>
                </c:pt>
                <c:pt idx="117">
                  <c:v>-52.521999999999998</c:v>
                </c:pt>
                <c:pt idx="118">
                  <c:v>-52.58</c:v>
                </c:pt>
                <c:pt idx="119">
                  <c:v>-52.642000000000003</c:v>
                </c:pt>
                <c:pt idx="120">
                  <c:v>-52.7</c:v>
                </c:pt>
                <c:pt idx="121">
                  <c:v>-52.753999999999998</c:v>
                </c:pt>
                <c:pt idx="122">
                  <c:v>-52.805</c:v>
                </c:pt>
                <c:pt idx="123">
                  <c:v>-52.853000000000002</c:v>
                </c:pt>
                <c:pt idx="124">
                  <c:v>-52.914000000000001</c:v>
                </c:pt>
                <c:pt idx="125">
                  <c:v>-52.963000000000001</c:v>
                </c:pt>
                <c:pt idx="126">
                  <c:v>-53.02</c:v>
                </c:pt>
                <c:pt idx="127">
                  <c:v>-53.078000000000003</c:v>
                </c:pt>
                <c:pt idx="128">
                  <c:v>-53.131999999999998</c:v>
                </c:pt>
                <c:pt idx="129">
                  <c:v>-53.183</c:v>
                </c:pt>
                <c:pt idx="130">
                  <c:v>-53.238</c:v>
                </c:pt>
                <c:pt idx="131">
                  <c:v>-53.295000000000002</c:v>
                </c:pt>
                <c:pt idx="132">
                  <c:v>-53.344000000000001</c:v>
                </c:pt>
                <c:pt idx="133">
                  <c:v>-53.399000000000001</c:v>
                </c:pt>
                <c:pt idx="134">
                  <c:v>-53.448999999999998</c:v>
                </c:pt>
                <c:pt idx="135">
                  <c:v>-53.505000000000003</c:v>
                </c:pt>
                <c:pt idx="136">
                  <c:v>-53.558999999999997</c:v>
                </c:pt>
                <c:pt idx="137">
                  <c:v>-53.612000000000002</c:v>
                </c:pt>
                <c:pt idx="138">
                  <c:v>-53.661000000000001</c:v>
                </c:pt>
                <c:pt idx="139">
                  <c:v>-53.753</c:v>
                </c:pt>
                <c:pt idx="140">
                  <c:v>-53.85</c:v>
                </c:pt>
                <c:pt idx="141">
                  <c:v>-53.911999999999999</c:v>
                </c:pt>
                <c:pt idx="142">
                  <c:v>-53.97</c:v>
                </c:pt>
                <c:pt idx="143">
                  <c:v>-54.027000000000001</c:v>
                </c:pt>
                <c:pt idx="144">
                  <c:v>-54.082000000000001</c:v>
                </c:pt>
                <c:pt idx="145">
                  <c:v>-54.134</c:v>
                </c:pt>
                <c:pt idx="146">
                  <c:v>-54.185000000000002</c:v>
                </c:pt>
                <c:pt idx="147">
                  <c:v>-54.232999999999997</c:v>
                </c:pt>
                <c:pt idx="148">
                  <c:v>-54.283000000000001</c:v>
                </c:pt>
                <c:pt idx="149">
                  <c:v>-54.335000000000001</c:v>
                </c:pt>
                <c:pt idx="150">
                  <c:v>-54.387999999999998</c:v>
                </c:pt>
                <c:pt idx="151">
                  <c:v>-54.448999999999998</c:v>
                </c:pt>
                <c:pt idx="152">
                  <c:v>-54.508000000000003</c:v>
                </c:pt>
                <c:pt idx="153">
                  <c:v>-54.57</c:v>
                </c:pt>
                <c:pt idx="154">
                  <c:v>-54.622</c:v>
                </c:pt>
                <c:pt idx="155">
                  <c:v>-54.677</c:v>
                </c:pt>
                <c:pt idx="156">
                  <c:v>-54.726999999999997</c:v>
                </c:pt>
                <c:pt idx="157">
                  <c:v>-54.78</c:v>
                </c:pt>
                <c:pt idx="158">
                  <c:v>-54.838999999999999</c:v>
                </c:pt>
                <c:pt idx="159">
                  <c:v>-54.895000000000003</c:v>
                </c:pt>
                <c:pt idx="160">
                  <c:v>-54.95</c:v>
                </c:pt>
                <c:pt idx="161">
                  <c:v>-55</c:v>
                </c:pt>
                <c:pt idx="162">
                  <c:v>-55.058999999999997</c:v>
                </c:pt>
                <c:pt idx="163">
                  <c:v>-55.124000000000002</c:v>
                </c:pt>
                <c:pt idx="164">
                  <c:v>-55.192</c:v>
                </c:pt>
                <c:pt idx="165">
                  <c:v>-55.259</c:v>
                </c:pt>
                <c:pt idx="166">
                  <c:v>-55.328000000000003</c:v>
                </c:pt>
                <c:pt idx="167">
                  <c:v>-55.389000000000003</c:v>
                </c:pt>
                <c:pt idx="168">
                  <c:v>-55.445999999999998</c:v>
                </c:pt>
                <c:pt idx="169">
                  <c:v>-55.508000000000003</c:v>
                </c:pt>
                <c:pt idx="170">
                  <c:v>-55.573</c:v>
                </c:pt>
                <c:pt idx="171">
                  <c:v>-55.64</c:v>
                </c:pt>
                <c:pt idx="172">
                  <c:v>-55.707000000000001</c:v>
                </c:pt>
                <c:pt idx="173">
                  <c:v>-55.771999999999998</c:v>
                </c:pt>
                <c:pt idx="174">
                  <c:v>-55.835999999999999</c:v>
                </c:pt>
                <c:pt idx="175">
                  <c:v>-55.895000000000003</c:v>
                </c:pt>
                <c:pt idx="176">
                  <c:v>-55.948</c:v>
                </c:pt>
                <c:pt idx="177">
                  <c:v>-56.012999999999998</c:v>
                </c:pt>
                <c:pt idx="178">
                  <c:v>-56.076000000000001</c:v>
                </c:pt>
                <c:pt idx="179">
                  <c:v>-56.140999999999998</c:v>
                </c:pt>
                <c:pt idx="180">
                  <c:v>-56.192</c:v>
                </c:pt>
                <c:pt idx="181">
                  <c:v>-56.244</c:v>
                </c:pt>
                <c:pt idx="182">
                  <c:v>-56.296999999999997</c:v>
                </c:pt>
                <c:pt idx="183">
                  <c:v>-56.347999999999999</c:v>
                </c:pt>
                <c:pt idx="184">
                  <c:v>-56.399000000000001</c:v>
                </c:pt>
                <c:pt idx="185">
                  <c:v>-56.448999999999998</c:v>
                </c:pt>
                <c:pt idx="186">
                  <c:v>-56.499000000000002</c:v>
                </c:pt>
                <c:pt idx="187">
                  <c:v>-56.548999999999999</c:v>
                </c:pt>
                <c:pt idx="188">
                  <c:v>-56.6</c:v>
                </c:pt>
                <c:pt idx="189">
                  <c:v>-56.665999999999997</c:v>
                </c:pt>
                <c:pt idx="190">
                  <c:v>-56.728999999999999</c:v>
                </c:pt>
                <c:pt idx="191">
                  <c:v>-56.790999999999997</c:v>
                </c:pt>
                <c:pt idx="192">
                  <c:v>-56.851999999999997</c:v>
                </c:pt>
                <c:pt idx="193">
                  <c:v>-56.912999999999997</c:v>
                </c:pt>
                <c:pt idx="194">
                  <c:v>-56.975999999999999</c:v>
                </c:pt>
                <c:pt idx="195">
                  <c:v>-57.037999999999997</c:v>
                </c:pt>
                <c:pt idx="196">
                  <c:v>-57.104999999999997</c:v>
                </c:pt>
                <c:pt idx="197">
                  <c:v>-57.155000000000001</c:v>
                </c:pt>
                <c:pt idx="198">
                  <c:v>-57.204999999999998</c:v>
                </c:pt>
                <c:pt idx="199">
                  <c:v>-57.256</c:v>
                </c:pt>
                <c:pt idx="200">
                  <c:v>-57.307000000000002</c:v>
                </c:pt>
                <c:pt idx="201">
                  <c:v>-57.357999999999997</c:v>
                </c:pt>
                <c:pt idx="202">
                  <c:v>-57.408000000000001</c:v>
                </c:pt>
                <c:pt idx="203">
                  <c:v>-57.457999999999998</c:v>
                </c:pt>
                <c:pt idx="204">
                  <c:v>-57.521999999999998</c:v>
                </c:pt>
                <c:pt idx="205">
                  <c:v>-57.585000000000001</c:v>
                </c:pt>
                <c:pt idx="206">
                  <c:v>-57.643999999999998</c:v>
                </c:pt>
                <c:pt idx="207">
                  <c:v>-57.7</c:v>
                </c:pt>
                <c:pt idx="208">
                  <c:v>-57.753999999999998</c:v>
                </c:pt>
                <c:pt idx="209">
                  <c:v>-57.808999999999997</c:v>
                </c:pt>
                <c:pt idx="210">
                  <c:v>-57.860999999999997</c:v>
                </c:pt>
                <c:pt idx="211">
                  <c:v>-57.914000000000001</c:v>
                </c:pt>
                <c:pt idx="212">
                  <c:v>-57.966999999999999</c:v>
                </c:pt>
                <c:pt idx="213">
                  <c:v>-58.023000000000003</c:v>
                </c:pt>
                <c:pt idx="214">
                  <c:v>-58.081000000000003</c:v>
                </c:pt>
                <c:pt idx="215">
                  <c:v>-58.133000000000003</c:v>
                </c:pt>
                <c:pt idx="216">
                  <c:v>-58.186999999999998</c:v>
                </c:pt>
                <c:pt idx="217">
                  <c:v>-58.243000000000002</c:v>
                </c:pt>
                <c:pt idx="218">
                  <c:v>-58.295999999999999</c:v>
                </c:pt>
                <c:pt idx="219">
                  <c:v>-58.35</c:v>
                </c:pt>
                <c:pt idx="220">
                  <c:v>-58.404000000000003</c:v>
                </c:pt>
                <c:pt idx="221">
                  <c:v>-58.459000000000003</c:v>
                </c:pt>
                <c:pt idx="222">
                  <c:v>-58.514000000000003</c:v>
                </c:pt>
                <c:pt idx="223">
                  <c:v>-58.573</c:v>
                </c:pt>
                <c:pt idx="224">
                  <c:v>-58.631999999999998</c:v>
                </c:pt>
                <c:pt idx="225">
                  <c:v>-58.686</c:v>
                </c:pt>
                <c:pt idx="226">
                  <c:v>-58.74</c:v>
                </c:pt>
                <c:pt idx="227">
                  <c:v>-58.796999999999997</c:v>
                </c:pt>
                <c:pt idx="228">
                  <c:v>-58.854999999999997</c:v>
                </c:pt>
                <c:pt idx="229">
                  <c:v>-58.906999999999996</c:v>
                </c:pt>
                <c:pt idx="230">
                  <c:v>-58.963000000000001</c:v>
                </c:pt>
                <c:pt idx="231">
                  <c:v>-59.018999999999998</c:v>
                </c:pt>
                <c:pt idx="232">
                  <c:v>-59.079000000000001</c:v>
                </c:pt>
                <c:pt idx="233">
                  <c:v>-59.140999999999998</c:v>
                </c:pt>
                <c:pt idx="234">
                  <c:v>-59.201999999999998</c:v>
                </c:pt>
                <c:pt idx="235">
                  <c:v>-59.265000000000001</c:v>
                </c:pt>
                <c:pt idx="236">
                  <c:v>-59.326999999999998</c:v>
                </c:pt>
                <c:pt idx="237">
                  <c:v>-59.387</c:v>
                </c:pt>
                <c:pt idx="238">
                  <c:v>-59.444000000000003</c:v>
                </c:pt>
                <c:pt idx="239">
                  <c:v>-59.497</c:v>
                </c:pt>
                <c:pt idx="240">
                  <c:v>-59.554000000000002</c:v>
                </c:pt>
                <c:pt idx="241">
                  <c:v>-59.606999999999999</c:v>
                </c:pt>
                <c:pt idx="242">
                  <c:v>-59.661999999999999</c:v>
                </c:pt>
                <c:pt idx="243">
                  <c:v>-59.72</c:v>
                </c:pt>
                <c:pt idx="244">
                  <c:v>-59.779000000000003</c:v>
                </c:pt>
                <c:pt idx="245">
                  <c:v>-59.835999999999999</c:v>
                </c:pt>
                <c:pt idx="246">
                  <c:v>-59.889000000000003</c:v>
                </c:pt>
                <c:pt idx="247">
                  <c:v>-59.941000000000003</c:v>
                </c:pt>
                <c:pt idx="248">
                  <c:v>-60</c:v>
                </c:pt>
                <c:pt idx="249">
                  <c:v>-60.058</c:v>
                </c:pt>
                <c:pt idx="250">
                  <c:v>-60.113</c:v>
                </c:pt>
                <c:pt idx="251">
                  <c:v>-60.168999999999997</c:v>
                </c:pt>
                <c:pt idx="252">
                  <c:v>-60.228999999999999</c:v>
                </c:pt>
                <c:pt idx="253">
                  <c:v>-60.283999999999999</c:v>
                </c:pt>
                <c:pt idx="254">
                  <c:v>-60.338000000000001</c:v>
                </c:pt>
                <c:pt idx="255">
                  <c:v>-60.392000000000003</c:v>
                </c:pt>
                <c:pt idx="256">
                  <c:v>-60.447000000000003</c:v>
                </c:pt>
                <c:pt idx="257">
                  <c:v>-60.500999999999998</c:v>
                </c:pt>
                <c:pt idx="258">
                  <c:v>-60.552999999999997</c:v>
                </c:pt>
                <c:pt idx="259">
                  <c:v>-60.61</c:v>
                </c:pt>
                <c:pt idx="260">
                  <c:v>-60.668999999999997</c:v>
                </c:pt>
                <c:pt idx="261">
                  <c:v>-60.720999999999997</c:v>
                </c:pt>
                <c:pt idx="262">
                  <c:v>-60.774000000000001</c:v>
                </c:pt>
                <c:pt idx="263">
                  <c:v>-60.829000000000001</c:v>
                </c:pt>
                <c:pt idx="264">
                  <c:v>-60.884</c:v>
                </c:pt>
                <c:pt idx="265">
                  <c:v>-60.941000000000003</c:v>
                </c:pt>
                <c:pt idx="266">
                  <c:v>-60.999000000000002</c:v>
                </c:pt>
                <c:pt idx="267">
                  <c:v>-61.058</c:v>
                </c:pt>
                <c:pt idx="268">
                  <c:v>-61.118000000000002</c:v>
                </c:pt>
                <c:pt idx="269">
                  <c:v>-61.18</c:v>
                </c:pt>
                <c:pt idx="270">
                  <c:v>-61.231999999999999</c:v>
                </c:pt>
                <c:pt idx="271">
                  <c:v>-61.289000000000001</c:v>
                </c:pt>
                <c:pt idx="272">
                  <c:v>-61.344000000000001</c:v>
                </c:pt>
                <c:pt idx="273">
                  <c:v>-61.399000000000001</c:v>
                </c:pt>
                <c:pt idx="274">
                  <c:v>-61.456000000000003</c:v>
                </c:pt>
                <c:pt idx="275">
                  <c:v>-61.509</c:v>
                </c:pt>
                <c:pt idx="276">
                  <c:v>-61.561</c:v>
                </c:pt>
                <c:pt idx="277">
                  <c:v>-61.615000000000002</c:v>
                </c:pt>
                <c:pt idx="278">
                  <c:v>-61.674999999999997</c:v>
                </c:pt>
                <c:pt idx="279">
                  <c:v>-61.726999999999997</c:v>
                </c:pt>
                <c:pt idx="280">
                  <c:v>-61.78</c:v>
                </c:pt>
                <c:pt idx="281">
                  <c:v>-61.838999999999999</c:v>
                </c:pt>
                <c:pt idx="282">
                  <c:v>-61.893999999999998</c:v>
                </c:pt>
                <c:pt idx="283">
                  <c:v>-61.947000000000003</c:v>
                </c:pt>
                <c:pt idx="284">
                  <c:v>-62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33" t="s">
        <v>17</v>
      </c>
      <c r="C2" s="335" t="s">
        <v>156</v>
      </c>
      <c r="D2" s="335"/>
      <c r="E2" s="335"/>
      <c r="F2" s="337" t="s">
        <v>26</v>
      </c>
      <c r="G2" s="337"/>
      <c r="H2" s="337"/>
      <c r="I2" s="337"/>
      <c r="J2" s="338" t="s">
        <v>14</v>
      </c>
      <c r="K2" s="338"/>
      <c r="L2" s="338"/>
      <c r="M2" s="340" t="s">
        <v>155</v>
      </c>
      <c r="N2" s="341"/>
      <c r="O2" s="180" t="s">
        <v>13</v>
      </c>
    </row>
    <row r="3" spans="1:15" s="182" customFormat="1" ht="12.95" customHeight="1" x14ac:dyDescent="0.2">
      <c r="A3" s="181"/>
      <c r="B3" s="334"/>
      <c r="C3" s="336"/>
      <c r="D3" s="336"/>
      <c r="E3" s="336"/>
      <c r="F3" s="344"/>
      <c r="G3" s="344"/>
      <c r="H3" s="344"/>
      <c r="I3" s="344"/>
      <c r="J3" s="339"/>
      <c r="K3" s="339"/>
      <c r="L3" s="339"/>
      <c r="M3" s="342"/>
      <c r="N3" s="343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44"/>
      <c r="G4" s="344"/>
      <c r="H4" s="344"/>
      <c r="I4" s="344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8">
        <v>42533</v>
      </c>
      <c r="D5" s="188">
        <f>'Groundwater Profile Log'!D5</f>
        <v>42534</v>
      </c>
      <c r="E5" s="329" t="s">
        <v>36</v>
      </c>
      <c r="F5" s="329"/>
      <c r="G5" s="330" t="str">
        <f>'Groundwater Profile Log'!G5</f>
        <v>481APS05</v>
      </c>
      <c r="H5" s="330"/>
      <c r="I5" s="189"/>
      <c r="J5" s="183"/>
      <c r="K5" s="190" t="s">
        <v>22</v>
      </c>
      <c r="L5" s="330" t="s">
        <v>154</v>
      </c>
      <c r="M5" s="331"/>
      <c r="N5" s="183"/>
      <c r="O5" s="180"/>
    </row>
    <row r="6" spans="1:15" ht="23.1" customHeight="1" x14ac:dyDescent="0.2">
      <c r="A6" s="180"/>
      <c r="B6" s="190" t="s">
        <v>16</v>
      </c>
      <c r="C6" s="332" t="str">
        <f>'Groundwater Profile Log'!C6:D6</f>
        <v>Marietta, GA</v>
      </c>
      <c r="D6" s="332"/>
      <c r="E6" s="191"/>
      <c r="F6" s="192" t="s">
        <v>53</v>
      </c>
      <c r="G6" s="320" t="str">
        <f>'Groundwater Profile Log'!G6</f>
        <v>ZCRQT7055</v>
      </c>
      <c r="H6" s="320"/>
      <c r="I6" s="191"/>
      <c r="J6" s="183"/>
      <c r="K6" s="190" t="s">
        <v>33</v>
      </c>
      <c r="L6" s="319">
        <f>'Groundwater Profile Log'!L6:M6</f>
        <v>37.584049999999998</v>
      </c>
      <c r="M6" s="319"/>
      <c r="N6" s="183"/>
      <c r="O6" s="180"/>
    </row>
    <row r="7" spans="1:15" s="182" customFormat="1" ht="23.1" customHeight="1" x14ac:dyDescent="0.3">
      <c r="A7" s="181"/>
      <c r="B7" s="192" t="s">
        <v>54</v>
      </c>
      <c r="C7" s="318">
        <f>'Groundwater Profile Log'!C7</f>
        <v>206201008</v>
      </c>
      <c r="D7" s="318"/>
      <c r="E7" s="191"/>
      <c r="F7" s="190" t="s">
        <v>20</v>
      </c>
      <c r="G7" s="318" t="str">
        <f>'Groundwater Profile Log'!G7</f>
        <v>Cascade</v>
      </c>
      <c r="H7" s="318"/>
      <c r="I7" s="191"/>
      <c r="J7" s="193"/>
      <c r="K7" s="194" t="s">
        <v>37</v>
      </c>
      <c r="L7" s="319">
        <f>'Groundwater Profile Log'!L7:M7</f>
        <v>70.587976999999995</v>
      </c>
      <c r="M7" s="319"/>
      <c r="N7" s="195"/>
      <c r="O7" s="196"/>
    </row>
    <row r="8" spans="1:15" s="182" customFormat="1" ht="23.1" customHeight="1" x14ac:dyDescent="0.3">
      <c r="A8" s="181"/>
      <c r="B8" s="190" t="s">
        <v>19</v>
      </c>
      <c r="C8" s="318" t="str">
        <f>'Groundwater Profile Log'!C8</f>
        <v>DB &amp; CS</v>
      </c>
      <c r="D8" s="320"/>
      <c r="E8" s="191"/>
      <c r="F8" s="190" t="s">
        <v>38</v>
      </c>
      <c r="G8" s="321">
        <f ca="1">AVERAGE(E14:E36)</f>
        <v>-25.162333333333336</v>
      </c>
      <c r="H8" s="321"/>
      <c r="I8" s="191"/>
      <c r="J8" s="183"/>
      <c r="K8" s="194" t="s">
        <v>23</v>
      </c>
      <c r="L8" s="320" t="s">
        <v>157</v>
      </c>
      <c r="M8" s="320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22" t="s">
        <v>10</v>
      </c>
      <c r="C10" s="323"/>
      <c r="D10" s="323"/>
      <c r="E10" s="323"/>
      <c r="F10" s="323"/>
      <c r="G10" s="323"/>
      <c r="H10" s="323"/>
      <c r="I10" s="323"/>
      <c r="J10" s="323"/>
      <c r="K10" s="323"/>
      <c r="L10" s="323"/>
      <c r="M10" s="323"/>
      <c r="N10" s="324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25" t="s">
        <v>1</v>
      </c>
      <c r="K11" s="326"/>
      <c r="L11" s="326"/>
      <c r="M11" s="326"/>
      <c r="N11" s="327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28"/>
      <c r="C13" s="328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-50.3</v>
      </c>
      <c r="C14" s="228" t="str">
        <f ca="1">IF( 'Sample 1'!$B$50=0,"",CELL("contents",OFFSET( 'Sample 1'!$B$1,( 'Sample 1'!$B$50-1),4)))</f>
        <v>06/13/2020:16:19:45</v>
      </c>
      <c r="D14" s="229">
        <f ca="1">IF( 'Sample 1'!$B$50=0,"",CELL("contents",OFFSET( 'Sample 1'!$B$1,( 'Sample 1'!$B$50-1),5)))</f>
        <v>980</v>
      </c>
      <c r="E14" s="230">
        <v>-25.02</v>
      </c>
      <c r="F14" s="229">
        <f ca="1">IF( 'Sample 1'!$B$50=0,"",CELL("contents",OFFSET( 'Sample 1'!$B$1,( 'Sample 1'!$B$50-1),6)))</f>
        <v>128</v>
      </c>
      <c r="G14" s="230">
        <f ca="1">IF( 'Sample 1'!$B$50=0,"",CELL("contents",OFFSET( 'Sample 1'!$B$1,( 'Sample 1'!$B$50-1),8)))</f>
        <v>1.06</v>
      </c>
      <c r="H14" s="230">
        <f ca="1">IF( 'Sample 1'!$B$50=0,"",CELL("contents",OFFSET( 'Sample 1'!$B$1,( 'Sample 1'!$B$50-1),10)))</f>
        <v>5.45</v>
      </c>
      <c r="I14" s="231">
        <f ca="1">IF( 'Sample 1'!$B$50=0,"",CELL("contents",OFFSET( 'Sample 1'!$B$1,( 'Sample 1'!$B$50-1),12)))</f>
        <v>39</v>
      </c>
      <c r="J14" s="314" t="str">
        <f ca="1">IF('Sample 1'!$B$50=0,"",IF(CELL("contents",OFFSET('Sample 1'!$B$1,('Sample 1'!$B$50-1),18))="","",CELL("contents",OFFSET('Sample 1'!$B$1,('Sample 1'!$B$50-1),18))))</f>
        <v>PT is 1 hr &amp; 40 min // x1 Stable.</v>
      </c>
      <c r="K14" s="315" t="s">
        <v>68</v>
      </c>
      <c r="L14" s="315" t="s">
        <v>68</v>
      </c>
      <c r="M14" s="315" t="s">
        <v>68</v>
      </c>
      <c r="N14" s="316" t="s">
        <v>68</v>
      </c>
      <c r="O14" s="217"/>
    </row>
    <row r="15" spans="1:15" s="232" customFormat="1" ht="43.9" customHeight="1" x14ac:dyDescent="0.2">
      <c r="A15" s="180"/>
      <c r="B15" s="227">
        <f ca="1">IF('Sample 2'!$B$50=0,"",-ABS('Sample 2'!$D$14))</f>
        <v>-55</v>
      </c>
      <c r="C15" s="228" t="str">
        <f ca="1">IF( 'Sample 2'!$B$50=0,"",CELL("contents",OFFSET( 'Sample 2'!$B$1,( 'Sample 2'!$B$50-1),4)))</f>
        <v>06/14/2020:10:30:01</v>
      </c>
      <c r="D15" s="229">
        <f ca="1">IF( 'Sample 2'!$B$50=0,"",CELL("contents",OFFSET( 'Sample 2'!$B$1,( 'Sample 2'!$B$50-1),5)))</f>
        <v>860</v>
      </c>
      <c r="E15" s="230">
        <f ca="1">IF( 'Sample 2'!$B$50=0,"", 'Sample 2'!$E$14)</f>
        <v>-25.219000000000001</v>
      </c>
      <c r="F15" s="229">
        <f ca="1">IF( 'Sample 2'!$B$50=0,"",CELL("contents",OFFSET( 'Sample 2'!$B$1,( 'Sample 2'!$B$50-1),6)))</f>
        <v>214</v>
      </c>
      <c r="G15" s="230">
        <f ca="1">IF( 'Sample 2'!$B$50=0,"",CELL("contents",OFFSET( 'Sample 2'!$B$1,( 'Sample 2'!$B$50-1),8)))</f>
        <v>0.17</v>
      </c>
      <c r="H15" s="230">
        <f ca="1">IF( 'Sample 2'!$B$50=0,"",CELL("contents",OFFSET( 'Sample 2'!$B$1,( 'Sample 2'!$B$50-1),10)))</f>
        <v>7.04</v>
      </c>
      <c r="I15" s="231">
        <f ca="1">IF( 'Sample 2'!$B$50=0,"",CELL("contents",OFFSET( 'Sample 2'!$B$1,( 'Sample 2'!$B$50-1),12)))</f>
        <v>-241</v>
      </c>
      <c r="J15" s="314" t="str">
        <f ca="1">IF('Sample 2'!$B$50=0,"",IF(CELL("contents",OFFSET('Sample 2'!$B$1,('Sample 2'!$B$50-1),18))="","",CELL("contents",OFFSET('Sample 2'!$B$1,('Sample 2'!$B$50-1),18))))</f>
        <v>PT is 2 hr &amp; 5 min // Pulled sample before stable @ client's request.</v>
      </c>
      <c r="K15" s="315" t="s">
        <v>68</v>
      </c>
      <c r="L15" s="315" t="s">
        <v>68</v>
      </c>
      <c r="M15" s="315" t="s">
        <v>68</v>
      </c>
      <c r="N15" s="316" t="s">
        <v>68</v>
      </c>
      <c r="O15" s="217"/>
    </row>
    <row r="16" spans="1:15" s="232" customFormat="1" ht="43.9" customHeight="1" x14ac:dyDescent="0.2">
      <c r="A16" s="180"/>
      <c r="B16" s="227">
        <f ca="1">IF( 'Sample 3'!$B$50=0,"",-ABS( 'Sample 3'!$D$14))</f>
        <v>-60</v>
      </c>
      <c r="C16" s="228" t="str">
        <f ca="1">IF( 'Sample 3'!$B$50=0,"",CELL("contents",OFFSET( 'Sample 3'!$B$1,( 'Sample 3'!$B$50-1),4)))</f>
        <v>06/14/2020:12:38:34</v>
      </c>
      <c r="D16" s="229">
        <f ca="1">IF( 'Sample 3'!$B$50=0,"",CELL("contents",OFFSET( 'Sample 3'!$B$1,( 'Sample 3'!$B$50-1),5)))</f>
        <v>970</v>
      </c>
      <c r="E16" s="230">
        <f ca="1">IF( 'Sample 3'!$B$50=0,"", 'Sample 3'!$E$14)</f>
        <v>-25.248000000000001</v>
      </c>
      <c r="F16" s="229">
        <f ca="1">IF( 'Sample 3'!$B$50=0,"",CELL("contents",OFFSET( 'Sample 3'!$B$1,( 'Sample 3'!$B$50-1),6)))</f>
        <v>154</v>
      </c>
      <c r="G16" s="230">
        <f ca="1">IF( 'Sample 3'!$B$50=0,"",CELL("contents",OFFSET( 'Sample 3'!$B$1,( 'Sample 3'!$B$50-1),8)))</f>
        <v>0.42</v>
      </c>
      <c r="H16" s="230">
        <f ca="1">IF( 'Sample 3'!$B$50=0,"",CELL("contents",OFFSET( 'Sample 3'!$B$1,( 'Sample 3'!$B$50-1),10)))</f>
        <v>5.52</v>
      </c>
      <c r="I16" s="231">
        <f ca="1">IF( 'Sample 3'!$B$50=0,"",CELL("contents",OFFSET( 'Sample 3'!$B$1,( 'Sample 3'!$B$50-1),12)))</f>
        <v>30</v>
      </c>
      <c r="J16" s="314" t="str">
        <f ca="1">IF('Sample 3'!$B$50=0,"",IF(CELL("contents",OFFSET('Sample 3'!$B$1,('Sample 3'!$B$50-1),18))="","",CELL("contents",OFFSET('Sample 3'!$B$1,('Sample 3'!$B$50-1),18))))</f>
        <v>PT is 1 hr &amp; 6 min // Pulled sample before stable @ client's request.</v>
      </c>
      <c r="K16" s="315" t="s">
        <v>68</v>
      </c>
      <c r="L16" s="315" t="s">
        <v>68</v>
      </c>
      <c r="M16" s="315" t="s">
        <v>68</v>
      </c>
      <c r="N16" s="316" t="s">
        <v>68</v>
      </c>
      <c r="O16" s="217"/>
    </row>
    <row r="17" spans="1:15" s="232" customFormat="1" ht="43.9" customHeight="1" x14ac:dyDescent="0.2">
      <c r="A17" s="180"/>
      <c r="B17" s="227" t="str">
        <f ca="1">IF( 'Sample 4'!$B$50=0,"",-ABS( 'Sample 4'!$D$14))</f>
        <v/>
      </c>
      <c r="C17" s="228" t="str">
        <f ca="1">IF( 'Sample 4'!$B$50=0,"",CELL("contents",OFFSET( 'Sample 4'!$B$1,( 'Sample 1'!$B$50-1),4)))</f>
        <v/>
      </c>
      <c r="D17" s="229" t="str">
        <f ca="1">IF( 'Sample 4'!$B$50=0,"",CELL("contents",OFFSET( 'Sample 4'!$B$1,( 'Sample 4'!$B$50-1),5)))</f>
        <v/>
      </c>
      <c r="E17" s="230" t="str">
        <f ca="1">IF( 'Sample 4'!$B$50=0,"", 'Sample 4'!$E$14)</f>
        <v/>
      </c>
      <c r="F17" s="229" t="str">
        <f ca="1">IF( 'Sample 4'!$B$50=0,"",CELL("contents",OFFSET( 'Sample 4'!$B$1,( 'Sample 4'!$B$50-1),6)))</f>
        <v/>
      </c>
      <c r="G17" s="230" t="str">
        <f ca="1">IF( 'Sample 4'!$B$50=0,"",CELL("contents",OFFSET( 'Sample 4'!$B$1,( 'Sample 4'!$B$50-1),8)))</f>
        <v/>
      </c>
      <c r="H17" s="230" t="str">
        <f ca="1">IF( 'Sample 4'!$B$50=0,"",CELL("contents",OFFSET( 'Sample 4'!$B$1,( 'Sample 4'!$B$50-1),10)))</f>
        <v/>
      </c>
      <c r="I17" s="231" t="str">
        <f ca="1">IF( 'Sample 4'!$B$50=0,"",CELL("contents",OFFSET( 'Sample 4'!$B$1,( 'Sample 4'!$B$50-1),12)))</f>
        <v/>
      </c>
      <c r="J17" s="314" t="str">
        <f ca="1">IF('Sample 4'!$B$50=0,"",IF(CELL("contents",OFFSET('Sample 4'!$B$1,('Sample 4'!$B$50-1),18))="","",CELL("contents",OFFSET('Sample 4'!$B$1,('Sample 4'!$B$50-1),18))))</f>
        <v/>
      </c>
      <c r="K17" s="315" t="s">
        <v>68</v>
      </c>
      <c r="L17" s="315" t="s">
        <v>68</v>
      </c>
      <c r="M17" s="315" t="s">
        <v>68</v>
      </c>
      <c r="N17" s="316" t="s">
        <v>68</v>
      </c>
      <c r="O17" s="217"/>
    </row>
    <row r="18" spans="1:15" s="232" customFormat="1" ht="43.9" customHeight="1" x14ac:dyDescent="0.2">
      <c r="A18" s="180"/>
      <c r="B18" s="233" t="str">
        <f ca="1">IF( 'Sample 5'!$B$50=0,"",-ABS( 'Sample 5'!$D$14))</f>
        <v/>
      </c>
      <c r="C18" s="228" t="str">
        <f ca="1">IF( 'Sample 5'!$B$50=0,"",CELL("contents",OFFSET( 'Sample 5'!$B$1,( 'Sample 5'!$B$50-1),4)))</f>
        <v/>
      </c>
      <c r="D18" s="234" t="str">
        <f ca="1">IF( 'Sample 5'!$B$50=0,"",CELL("contents",OFFSET( 'Sample 5'!$B$1,( 'Sample 5'!$B$50-1),5)))</f>
        <v/>
      </c>
      <c r="E18" s="235" t="str">
        <f ca="1">IF( 'Sample 5'!$B$50=0,"", 'Sample 5'!$E$14)</f>
        <v/>
      </c>
      <c r="F18" s="234" t="str">
        <f ca="1">IF( 'Sample 5'!$B$50=0,"",CELL("contents",OFFSET( 'Sample 5'!$B$1,( 'Sample 5'!$B$50-1),6)))</f>
        <v/>
      </c>
      <c r="G18" s="235" t="str">
        <f ca="1">IF( 'Sample 5'!$B$50=0,"",CELL("contents",OFFSET( 'Sample 5'!$B$1,( 'Sample 5'!$B$50-1),8)))</f>
        <v/>
      </c>
      <c r="H18" s="235" t="str">
        <f ca="1">IF( 'Sample 5'!$B$50=0,"",CELL("contents",OFFSET( 'Sample 5'!$B$1,( 'Sample 5'!$B$50-1),10)))</f>
        <v/>
      </c>
      <c r="I18" s="236" t="str">
        <f ca="1">IF( 'Sample 5'!$B$50=0,"",CELL("contents",OFFSET( 'Sample 5'!$B$1,( 'Sample 5'!$B$50-1),12)))</f>
        <v/>
      </c>
      <c r="J18" s="314" t="str">
        <f ca="1">IF('Sample 5'!$B$50=0,"",IF(CELL("contents",OFFSET('Sample 5'!$B$1,('Sample 5'!$B$50-1),18))="","",CELL("contents",OFFSET('Sample 5'!$B$1,('Sample 5'!$B$50-1),18))))</f>
        <v/>
      </c>
      <c r="K18" s="315" t="s">
        <v>68</v>
      </c>
      <c r="L18" s="315" t="s">
        <v>68</v>
      </c>
      <c r="M18" s="315" t="s">
        <v>68</v>
      </c>
      <c r="N18" s="316" t="s">
        <v>68</v>
      </c>
      <c r="O18" s="217"/>
    </row>
    <row r="19" spans="1:15" s="232" customFormat="1" ht="43.9" customHeight="1" x14ac:dyDescent="0.2">
      <c r="A19" s="180"/>
      <c r="B19" s="233" t="str">
        <f ca="1">IF( 'Sample 6'!$B$50=0,"",-ABS( 'Sample 6'!$D$14))</f>
        <v/>
      </c>
      <c r="C19" s="228" t="str">
        <f ca="1">IF( 'Sample 6'!$B$50=0,"",CELL("contents",OFFSET( 'Sample 6'!$B$1,( 'Sample 6'!$B$50-1),4)))</f>
        <v/>
      </c>
      <c r="D19" s="234" t="str">
        <f ca="1">IF( 'Sample 6'!$B$50=0,"",CELL("contents",OFFSET( 'Sample 6'!$B$1,( 'Sample 6'!$B$50-1),5)))</f>
        <v/>
      </c>
      <c r="E19" s="235" t="str">
        <f ca="1">IF( 'Sample 6'!$B$50=0,"", 'Sample 6'!$E$14)</f>
        <v/>
      </c>
      <c r="F19" s="234" t="str">
        <f ca="1">IF( 'Sample 6'!$B$50=0,"",CELL("contents",OFFSET( 'Sample 6'!$B$1,( 'Sample 6'!$B$50-1),6)))</f>
        <v/>
      </c>
      <c r="G19" s="235" t="str">
        <f ca="1">IF( 'Sample 6'!$B$50=0,"",CELL("contents",OFFSET( 'Sample 6'!$B$1,( 'Sample 6'!$B$50-1),8)))</f>
        <v/>
      </c>
      <c r="H19" s="235" t="str">
        <f ca="1">IF( 'Sample 6'!$B$50=0,"",CELL("contents",OFFSET( 'Sample 6'!$B$1,( 'Sample 6'!$B$50-1),10)))</f>
        <v/>
      </c>
      <c r="I19" s="236" t="str">
        <f ca="1">IF( 'Sample 6'!$B$50=0,"",CELL("contents",OFFSET( 'Sample 6'!$B$1,( 'Sample 6'!$B$50-1),12)))</f>
        <v/>
      </c>
      <c r="J19" s="314" t="str">
        <f ca="1">IF('Sample 6'!$B$50=0,"",IF(CELL("contents",OFFSET('Sample 6'!$B$1,('Sample 6'!$B$50-1),18))="","",CELL("contents",OFFSET('Sample 6'!$B$1,('Sample 6'!$B$50-1),18))))</f>
        <v/>
      </c>
      <c r="K19" s="315" t="s">
        <v>68</v>
      </c>
      <c r="L19" s="315" t="s">
        <v>68</v>
      </c>
      <c r="M19" s="315" t="s">
        <v>68</v>
      </c>
      <c r="N19" s="316" t="s">
        <v>68</v>
      </c>
      <c r="O19" s="217"/>
    </row>
    <row r="20" spans="1:15" s="232" customFormat="1" ht="43.9" customHeight="1" x14ac:dyDescent="0.2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14" t="str">
        <f ca="1">IF('Sample 7'!$B$50=0,"",IF(CELL("contents",OFFSET('Sample 7'!$B$1,('Sample 7'!$B$50-1),18))="","",CELL("contents",OFFSET('Sample 7'!$B$1,('Sample 7'!$B$50-1),18))))</f>
        <v/>
      </c>
      <c r="K20" s="315" t="s">
        <v>68</v>
      </c>
      <c r="L20" s="315" t="s">
        <v>68</v>
      </c>
      <c r="M20" s="315" t="s">
        <v>68</v>
      </c>
      <c r="N20" s="316" t="s">
        <v>68</v>
      </c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14" t="str">
        <f ca="1">IF('Sample 8'!$B$50=0,"",IF(CELL("contents",OFFSET('Sample 8'!$B$1,('Sample 8'!$B$50-1),18))="","",CELL("contents",OFFSET('Sample 8'!$B$1,('Sample 8'!$B$50-1),18))))</f>
        <v/>
      </c>
      <c r="K21" s="315" t="s">
        <v>68</v>
      </c>
      <c r="L21" s="315" t="s">
        <v>68</v>
      </c>
      <c r="M21" s="315" t="s">
        <v>68</v>
      </c>
      <c r="N21" s="316" t="s">
        <v>68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14" t="str">
        <f ca="1">IF('Sample 9'!$B$50=0,"",IF(CELL("contents",OFFSET('Sample 9'!$B$1,('Sample 9'!$B$50-1),18))="","",CELL("contents",OFFSET('Sample 9'!$B$1,('Sample 9'!$B$50-1),18))))</f>
        <v/>
      </c>
      <c r="K22" s="315" t="s">
        <v>68</v>
      </c>
      <c r="L22" s="315" t="s">
        <v>68</v>
      </c>
      <c r="M22" s="315" t="s">
        <v>68</v>
      </c>
      <c r="N22" s="316" t="s">
        <v>68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14" t="str">
        <f ca="1">IF('Sample 10'!$B$50=0,"",IF(CELL("contents",OFFSET('Sample 10'!$B$1,('Sample 10'!$B$50-1),18))="","",CELL("contents",OFFSET('Sample 10'!$B$1,('Sample 10'!$B$50-1),18))))</f>
        <v/>
      </c>
      <c r="K23" s="315" t="s">
        <v>68</v>
      </c>
      <c r="L23" s="315" t="s">
        <v>68</v>
      </c>
      <c r="M23" s="315" t="s">
        <v>68</v>
      </c>
      <c r="N23" s="316" t="s">
        <v>68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14" t="str">
        <f ca="1">IF('Sample 11'!$B$50=0,"",IF(CELL("contents",OFFSET('Sample 11'!$B$1,('Sample 11'!$B$50-1),18))="","",CELL("contents",OFFSET('Sample 11'!$B$1,('Sample 11'!$B$50-1),18))))</f>
        <v/>
      </c>
      <c r="K24" s="315" t="s">
        <v>68</v>
      </c>
      <c r="L24" s="315" t="s">
        <v>68</v>
      </c>
      <c r="M24" s="315" t="s">
        <v>68</v>
      </c>
      <c r="N24" s="316" t="s">
        <v>68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14" t="str">
        <f ca="1">IF('Sample 12'!$B$50=0,"",IF(CELL("contents",OFFSET('Sample 12'!$B$1,('Sample 12'!$B$50-1),18))="","",CELL("contents",OFFSET('Sample 12'!$B$1,('Sample 12'!$B$50-1),18))))</f>
        <v/>
      </c>
      <c r="K25" s="315" t="s">
        <v>68</v>
      </c>
      <c r="L25" s="315" t="s">
        <v>68</v>
      </c>
      <c r="M25" s="315" t="s">
        <v>68</v>
      </c>
      <c r="N25" s="316" t="s">
        <v>68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14" t="str">
        <f ca="1">IF('Sample 13'!$B$50=0,"",IF(CELL("contents",OFFSET('Sample 13'!$B$1,('Sample 13'!$B$50-1),18))="","",CELL("contents",OFFSET('Sample 13'!$B$1,('Sample 13'!$B$50-1),18))))</f>
        <v/>
      </c>
      <c r="K26" s="315" t="s">
        <v>68</v>
      </c>
      <c r="L26" s="315" t="s">
        <v>68</v>
      </c>
      <c r="M26" s="315" t="s">
        <v>68</v>
      </c>
      <c r="N26" s="316" t="s">
        <v>68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14" t="str">
        <f ca="1">IF('Sample 14'!$B$50=0,"",IF(CELL("contents",OFFSET('Sample 14'!$B$1,('Sample 14'!$B$50-1),18))="","",CELL("contents",OFFSET('Sample 14'!$B$1,('Sample 14'!$B$50-1),18))))</f>
        <v/>
      </c>
      <c r="K27" s="315" t="s">
        <v>68</v>
      </c>
      <c r="L27" s="315" t="s">
        <v>68</v>
      </c>
      <c r="M27" s="315" t="s">
        <v>68</v>
      </c>
      <c r="N27" s="316" t="s">
        <v>68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14" t="str">
        <f ca="1">IF('Sample 15'!$B$50=0,"",IF(CELL("contents",OFFSET('Sample 15'!$B$1,('Sample 15'!$B$50-1),18))="","",CELL("contents",OFFSET('Sample 15'!$B$1,('Sample 15'!$B$50-1),18))))</f>
        <v/>
      </c>
      <c r="K28" s="315" t="s">
        <v>68</v>
      </c>
      <c r="L28" s="315" t="s">
        <v>68</v>
      </c>
      <c r="M28" s="315" t="s">
        <v>68</v>
      </c>
      <c r="N28" s="316" t="s">
        <v>68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14" t="str">
        <f ca="1">IF('Sample 16'!$B$50=0,"",IF(CELL("contents",OFFSET('Sample 16'!$B$1,('Sample 16'!$B$50-1),18))="","",CELL("contents",OFFSET('Sample 16'!$B$1,('Sample 16'!$B$50-1),18))))</f>
        <v/>
      </c>
      <c r="K29" s="315" t="s">
        <v>68</v>
      </c>
      <c r="L29" s="315" t="s">
        <v>68</v>
      </c>
      <c r="M29" s="315" t="s">
        <v>68</v>
      </c>
      <c r="N29" s="316" t="s">
        <v>68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14" t="str">
        <f ca="1">IF('Sample 17'!$B$50=0,"",IF(CELL("contents",OFFSET('Sample 17'!$B$1,('Sample 17'!$B$50-1),18))="","",CELL("contents",OFFSET('Sample 17'!$B$1,('Sample 17'!$B$50-1),18))))</f>
        <v/>
      </c>
      <c r="K30" s="315" t="s">
        <v>68</v>
      </c>
      <c r="L30" s="315" t="s">
        <v>68</v>
      </c>
      <c r="M30" s="315" t="s">
        <v>68</v>
      </c>
      <c r="N30" s="316" t="s">
        <v>68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14" t="str">
        <f ca="1">IF('Sample 18'!$B$50=0,"",IF(CELL("contents",OFFSET('Sample 18'!$B$1,('Sample 18'!$B$50-1),18))="","",CELL("contents",OFFSET('Sample 18'!$B$1,('Sample 18'!$B$50-1),18))))</f>
        <v/>
      </c>
      <c r="K31" s="315" t="s">
        <v>68</v>
      </c>
      <c r="L31" s="315" t="s">
        <v>68</v>
      </c>
      <c r="M31" s="315" t="s">
        <v>68</v>
      </c>
      <c r="N31" s="316" t="s">
        <v>68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14" t="str">
        <f ca="1">IF('Sample 19'!$B$50=0,"",IF(CELL("contents",OFFSET('Sample 19'!$B$1,('Sample 19'!$B$50-1),18))="","",CELL("contents",OFFSET('Sample 19'!$B$1,('Sample 19'!$B$50-1),18))))</f>
        <v/>
      </c>
      <c r="K32" s="315" t="s">
        <v>68</v>
      </c>
      <c r="L32" s="315" t="s">
        <v>68</v>
      </c>
      <c r="M32" s="315" t="s">
        <v>68</v>
      </c>
      <c r="N32" s="316" t="s">
        <v>68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14" t="str">
        <f ca="1">IF('Sample 20'!$B$50=0,"",IF(CELL("contents",OFFSET('Sample 20'!$B$1,('Sample 20'!$B$50-1),18))="","",CELL("contents",OFFSET('Sample 20'!$B$1,('Sample 20'!$B$50-1),18))))</f>
        <v/>
      </c>
      <c r="K33" s="315" t="s">
        <v>68</v>
      </c>
      <c r="L33" s="315" t="s">
        <v>68</v>
      </c>
      <c r="M33" s="315" t="s">
        <v>68</v>
      </c>
      <c r="N33" s="316" t="s">
        <v>68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14" t="str">
        <f ca="1">IF('Sample 21'!$B$50=0,"",IF(CELL("contents",OFFSET('Sample 21'!$B$1,('Sample 21'!$B$50-1),18))="","",CELL("contents",OFFSET('Sample 21'!$B$1,('Sample 21'!$B$50-1),18))))</f>
        <v/>
      </c>
      <c r="K34" s="315" t="s">
        <v>68</v>
      </c>
      <c r="L34" s="315" t="s">
        <v>68</v>
      </c>
      <c r="M34" s="315" t="s">
        <v>68</v>
      </c>
      <c r="N34" s="316" t="s">
        <v>68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14" t="str">
        <f ca="1">IF('Sample 22'!$B$50=0,"",IF(CELL("contents",OFFSET('Sample 22'!$B$1,('Sample 22'!$B$50-1),18))="","",CELL("contents",OFFSET('Sample 22'!$B$1,('Sample 22'!$B$50-1),18))))</f>
        <v/>
      </c>
      <c r="K35" s="315" t="s">
        <v>68</v>
      </c>
      <c r="L35" s="315" t="s">
        <v>68</v>
      </c>
      <c r="M35" s="315" t="s">
        <v>68</v>
      </c>
      <c r="N35" s="316" t="s">
        <v>68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14" t="str">
        <f ca="1">IF('Sample 23'!$B$50=0,"",IF(CELL("contents",OFFSET('Sample 23'!$B$1,('Sample 23'!$B$50-1),18))="","",CELL("contents",OFFSET('Sample 23'!$B$1,('Sample 23'!$B$50-1),18))))</f>
        <v/>
      </c>
      <c r="K36" s="315" t="s">
        <v>68</v>
      </c>
      <c r="L36" s="315" t="s">
        <v>68</v>
      </c>
      <c r="M36" s="315" t="s">
        <v>68</v>
      </c>
      <c r="N36" s="316" t="s">
        <v>68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17"/>
      <c r="M39" s="317"/>
      <c r="N39" s="317"/>
    </row>
  </sheetData>
  <sheetProtection selectLockedCells="1"/>
  <mergeCells count="45">
    <mergeCell ref="B2:B3"/>
    <mergeCell ref="C2:E3"/>
    <mergeCell ref="F2:I2"/>
    <mergeCell ref="J2:L3"/>
    <mergeCell ref="M2:N3"/>
    <mergeCell ref="F3:I4"/>
    <mergeCell ref="E5:F5"/>
    <mergeCell ref="G5:H5"/>
    <mergeCell ref="L5:M5"/>
    <mergeCell ref="C6:D6"/>
    <mergeCell ref="G6:H6"/>
    <mergeCell ref="L6:M6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D5 C7:D8 G5:H8 M5 M6 M7 D6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DPT-24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37.584049999999998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70.587976999999995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AFP6\APS\MSTJV\[DPT24_Groundwater Profiling Log_MSTJV.xlsx]Sample 5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DPT-24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37.584049999999998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70.587976999999995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AFP6\APS\MSTJV\[DPT24_Groundwater Profiling Log_MSTJV.xlsx]Sample 6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DPT-24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37.584049999999998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70.587976999999995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AFP6\APS\MSTJV\[DPT24_Groundwater Profiling Log_MSTJV.xlsx]Sample 7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DPT-24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37.584049999999998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70.587976999999995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AFP6\APS\MSTJV\[DPT24_Groundwater Profiling Log_MSTJV.xlsx]Sample 8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DPT-24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37.584049999999998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70.587976999999995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AFP6\APS\MSTJV\[DPT24_Groundwater Profiling Log_MSTJV.xlsx]Sample 9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DPT-24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37.584049999999998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70.587976999999995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AFP6\APS\MSTJV\[DPT24_Groundwater Profiling Log_MSTJV.xlsx]Sample 10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DPT-24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37.584049999999998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70.587976999999995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AFP6\APS\MSTJV\[DPT24_Groundwater Profiling Log_MSTJV.xlsx]Sample 11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DPT-24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37.584049999999998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70.587976999999995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AFP6\APS\MSTJV\[DPT24_Groundwater Profiling Log_MSTJV.xlsx]Sample 12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DPT-24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37.584049999999998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70.587976999999995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AFP6\APS\MSTJV\[DPT24_Groundwater Profiling Log_MSTJV.xlsx]Sample 13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DPT-24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37.584049999999998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70.587976999999995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AFP6\APS\MSTJV\[DPT24_Groundwater Profiling Log_MSTJV.xlsx]Sample 14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1" zoomScale="60" zoomScaleNormal="60" zoomScaleSheetLayoutView="75" workbookViewId="0">
      <selection activeCell="J20" sqref="J20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"/>
    </row>
    <row r="2" spans="1:13" ht="9.9499999999999993" customHeight="1" x14ac:dyDescent="0.2">
      <c r="B2" s="73"/>
      <c r="C2" s="346" t="s">
        <v>65</v>
      </c>
      <c r="D2" s="347"/>
      <c r="E2" s="347"/>
      <c r="F2" s="347"/>
      <c r="G2" s="347"/>
      <c r="H2" s="347"/>
      <c r="I2" s="347"/>
      <c r="J2" s="347"/>
      <c r="M2" s="14"/>
    </row>
    <row r="3" spans="1:13" ht="18.75" customHeight="1" x14ac:dyDescent="0.2">
      <c r="B3" s="73"/>
      <c r="C3" s="346"/>
      <c r="D3" s="347"/>
      <c r="E3" s="347"/>
      <c r="F3" s="347"/>
      <c r="G3" s="347"/>
      <c r="H3" s="347"/>
      <c r="I3" s="347"/>
      <c r="J3" s="347"/>
      <c r="M3" s="14"/>
    </row>
    <row r="4" spans="1:13" ht="25.15" customHeight="1" x14ac:dyDescent="0.2">
      <c r="B4" s="73"/>
      <c r="C4" s="356" t="s">
        <v>52</v>
      </c>
      <c r="D4" s="357" t="str">
        <f>'Groundwater Profile Log'!C2</f>
        <v>Trinity</v>
      </c>
      <c r="E4" s="108"/>
      <c r="F4" s="348"/>
      <c r="G4" s="348"/>
      <c r="H4" s="146"/>
      <c r="I4" s="349" t="s">
        <v>14</v>
      </c>
      <c r="J4" s="349"/>
      <c r="K4" s="300" t="str">
        <f>Front!M2</f>
        <v>DPT24</v>
      </c>
      <c r="M4" s="14" t="s">
        <v>13</v>
      </c>
    </row>
    <row r="5" spans="1:13" s="9" customFormat="1" ht="12.95" customHeight="1" x14ac:dyDescent="0.2">
      <c r="B5" s="101"/>
      <c r="C5" s="356"/>
      <c r="D5" s="357"/>
      <c r="E5" s="108"/>
      <c r="F5" s="348"/>
      <c r="G5" s="348"/>
      <c r="H5" s="146"/>
      <c r="I5" s="349"/>
      <c r="J5" s="349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48"/>
      <c r="G6" s="348"/>
      <c r="H6" s="146"/>
      <c r="I6" s="110"/>
      <c r="J6" s="104"/>
      <c r="K6" s="297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42534</v>
      </c>
      <c r="E7" s="104"/>
      <c r="F7" s="114" t="s">
        <v>21</v>
      </c>
      <c r="G7" s="107" t="str">
        <f>'Groundwater Profile Log'!G5</f>
        <v>481APS05</v>
      </c>
      <c r="H7" s="146"/>
      <c r="I7" s="145"/>
      <c r="J7" s="139" t="s">
        <v>22</v>
      </c>
      <c r="K7" s="298" t="str">
        <f>Front!L5</f>
        <v>Gas Drive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ZCRQT7055</v>
      </c>
      <c r="H8" s="146"/>
      <c r="I8" s="145"/>
      <c r="J8" s="139" t="s">
        <v>33</v>
      </c>
      <c r="K8" s="296">
        <f>Front!L6</f>
        <v>37.584049999999998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6">
        <f>Front!L7</f>
        <v>70.587976999999995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DB &amp; CS</v>
      </c>
      <c r="E10" s="104"/>
      <c r="F10" s="114" t="s">
        <v>34</v>
      </c>
      <c r="G10" s="117">
        <f>'Groundwater Profile Log'!G8</f>
        <v>-38</v>
      </c>
      <c r="H10" s="147"/>
      <c r="I10" s="145"/>
      <c r="J10" s="139" t="s">
        <v>23</v>
      </c>
      <c r="K10" s="298" t="str">
        <f>Front!L8</f>
        <v>60-70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1" t="s">
        <v>63</v>
      </c>
      <c r="H13" s="299" t="s">
        <v>67</v>
      </c>
      <c r="I13" s="164" t="s">
        <v>30</v>
      </c>
      <c r="J13" s="304" t="s">
        <v>39</v>
      </c>
      <c r="K13" s="302" t="s">
        <v>74</v>
      </c>
      <c r="L13" s="350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51"/>
      <c r="M14" s="31"/>
    </row>
    <row r="15" spans="1:13" s="24" customFormat="1" ht="9.6" customHeight="1" x14ac:dyDescent="0.2">
      <c r="B15" s="17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-47.7</v>
      </c>
      <c r="D16" s="173" t="s">
        <v>83</v>
      </c>
      <c r="E16" s="303">
        <f>IF(ISNUMBER(C16), LOOKUP(D16,{"IK Decreased When Hammer Stopped","IK Increased When Hammer Stopped","No Change When Hammer Stopped"},{1,2,3}), "")</f>
        <v>3</v>
      </c>
      <c r="F16" s="173">
        <v>126.5177</v>
      </c>
      <c r="G16" s="174">
        <v>80</v>
      </c>
      <c r="H16" s="174">
        <v>2.2450000000000001</v>
      </c>
      <c r="I16" s="173" t="s">
        <v>84</v>
      </c>
      <c r="J16" s="174" t="s">
        <v>85</v>
      </c>
      <c r="K16" s="303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-49.862000000000002</v>
      </c>
      <c r="D17" s="173" t="s">
        <v>86</v>
      </c>
      <c r="E17" s="303">
        <f>IF(ISNUMBER(C17), LOOKUP(D17,{"IK Decreased When Hammer Stopped","IK Increased When Hammer Stopped","No Change When Hammer Stopped"},{1,2,3}), "")</f>
        <v>1</v>
      </c>
      <c r="F17" s="308">
        <v>127.6812</v>
      </c>
      <c r="G17" s="174">
        <v>80</v>
      </c>
      <c r="H17" s="174">
        <v>2.2753000000000001</v>
      </c>
      <c r="I17" s="173" t="s">
        <v>87</v>
      </c>
      <c r="J17" s="174" t="s">
        <v>85</v>
      </c>
      <c r="K17" s="303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-50.667000000000002</v>
      </c>
      <c r="D18" s="173" t="s">
        <v>86</v>
      </c>
      <c r="E18" s="303">
        <f>IF(ISNUMBER(C18), LOOKUP(D18,{"IK Decreased When Hammer Stopped","IK Increased When Hammer Stopped","No Change When Hammer Stopped"},{1,2,3}), "")</f>
        <v>1</v>
      </c>
      <c r="F18" s="308">
        <v>98.999499999999998</v>
      </c>
      <c r="G18" s="174">
        <v>80</v>
      </c>
      <c r="H18" s="174">
        <v>1.6045</v>
      </c>
      <c r="I18" s="173" t="s">
        <v>88</v>
      </c>
      <c r="J18" s="174" t="s">
        <v>85</v>
      </c>
      <c r="K18" s="303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-50.7</v>
      </c>
      <c r="D19" s="173" t="s">
        <v>83</v>
      </c>
      <c r="E19" s="303">
        <f>IF(ISNUMBER(C19), LOOKUP(D19,{"IK Decreased When Hammer Stopped","IK Increased When Hammer Stopped","No Change When Hammer Stopped"},{1,2,3}), "")</f>
        <v>3</v>
      </c>
      <c r="F19" s="308">
        <v>94.574700000000007</v>
      </c>
      <c r="G19" s="174">
        <v>80</v>
      </c>
      <c r="H19" s="174">
        <v>1.5130999999999999</v>
      </c>
      <c r="I19" s="173" t="s">
        <v>89</v>
      </c>
      <c r="J19" s="174" t="s">
        <v>85</v>
      </c>
      <c r="K19" s="303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-51.003599999999999</v>
      </c>
      <c r="D20" s="173" t="s">
        <v>86</v>
      </c>
      <c r="E20" s="303">
        <f>IF(ISNUMBER(C20), LOOKUP(D20,{"IK Decreased When Hammer Stopped","IK Increased When Hammer Stopped","No Change When Hammer Stopped"},{1,2,3}), "")</f>
        <v>1</v>
      </c>
      <c r="F20" s="308">
        <v>76.677999999999997</v>
      </c>
      <c r="G20" s="174">
        <v>80</v>
      </c>
      <c r="H20" s="174">
        <v>1.1691</v>
      </c>
      <c r="I20" s="173" t="s">
        <v>90</v>
      </c>
      <c r="J20" s="174" t="s">
        <v>85</v>
      </c>
      <c r="K20" s="303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-51.003599999999999</v>
      </c>
      <c r="D21" s="173" t="s">
        <v>83</v>
      </c>
      <c r="E21" s="303">
        <f>IF(ISNUMBER(C21), LOOKUP(D21,{"IK Decreased When Hammer Stopped","IK Increased When Hammer Stopped","No Change When Hammer Stopped"},{1,2,3}), "")</f>
        <v>3</v>
      </c>
      <c r="F21" s="308">
        <v>75.332700000000003</v>
      </c>
      <c r="G21" s="174">
        <v>80</v>
      </c>
      <c r="H21" s="174">
        <v>1.1447000000000001</v>
      </c>
      <c r="I21" s="173" t="s">
        <v>91</v>
      </c>
      <c r="J21" s="174" t="s">
        <v>85</v>
      </c>
      <c r="K21" s="303">
        <f>IF(ISNUMBER(C21),LOOKUP(J21,{"Broken Down Hole equipment","NA","Reached Target Depth","ROP Dropped Below Threshold","Sudden Hard Refusal"},{7,11,8,9,10}),"")</f>
        <v>11</v>
      </c>
      <c r="L21" s="284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-52.7</v>
      </c>
      <c r="D22" s="173" t="s">
        <v>83</v>
      </c>
      <c r="E22" s="303">
        <f>IF(ISNUMBER(C22), LOOKUP(D22,{"IK Decreased When Hammer Stopped","IK Increased When Hammer Stopped","No Change When Hammer Stopped"},{1,2,3}), "")</f>
        <v>3</v>
      </c>
      <c r="F22" s="308">
        <v>9.6189</v>
      </c>
      <c r="G22" s="174">
        <v>100</v>
      </c>
      <c r="H22" s="174">
        <v>0.1278</v>
      </c>
      <c r="I22" s="173" t="s">
        <v>92</v>
      </c>
      <c r="J22" s="174" t="s">
        <v>85</v>
      </c>
      <c r="K22" s="303">
        <f>IF(ISNUMBER(C22),LOOKUP(J22,{"Broken Down Hole equipment","NA","Reached Target Depth","ROP Dropped Below Threshold","Sudden Hard Refusal"},{7,11,8,9,10}),"")</f>
        <v>11</v>
      </c>
      <c r="L22" s="284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>
        <v>-55</v>
      </c>
      <c r="D23" s="173" t="s">
        <v>83</v>
      </c>
      <c r="E23" s="303">
        <f>IF(ISNUMBER(C23), LOOKUP(D23,{"IK Decreased When Hammer Stopped","IK Increased When Hammer Stopped","No Change When Hammer Stopped"},{1,2,3}), "")</f>
        <v>3</v>
      </c>
      <c r="F23" s="308">
        <v>179.61410000000001</v>
      </c>
      <c r="G23" s="174">
        <v>100</v>
      </c>
      <c r="H23" s="174">
        <v>4.8406000000000002</v>
      </c>
      <c r="I23" s="173" t="s">
        <v>93</v>
      </c>
      <c r="J23" s="174" t="s">
        <v>85</v>
      </c>
      <c r="K23" s="303">
        <f>IF(ISNUMBER(C23),LOOKUP(J23,{"Broken Down Hole equipment","NA","Reached Target Depth","ROP Dropped Below Threshold","Sudden Hard Refusal"},{7,11,8,9,10}),"")</f>
        <v>11</v>
      </c>
      <c r="L23" s="284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>
        <v>-57.7</v>
      </c>
      <c r="D24" s="173" t="s">
        <v>83</v>
      </c>
      <c r="E24" s="303">
        <f>IF(ISNUMBER(C24), LOOKUP(D24,{"IK Decreased When Hammer Stopped","IK Increased When Hammer Stopped","No Change When Hammer Stopped"},{1,2,3}), "")</f>
        <v>3</v>
      </c>
      <c r="F24" s="308">
        <v>185.99359999999999</v>
      </c>
      <c r="G24" s="174">
        <v>100</v>
      </c>
      <c r="H24" s="174">
        <v>5.2973999999999997</v>
      </c>
      <c r="I24" s="173" t="s">
        <v>94</v>
      </c>
      <c r="J24" s="174" t="s">
        <v>85</v>
      </c>
      <c r="K24" s="303">
        <f>IF(ISNUMBER(C24),LOOKUP(J24,{"Broken Down Hole equipment","NA","Reached Target Depth","ROP Dropped Below Threshold","Sudden Hard Refusal"},{7,11,8,9,10}),"")</f>
        <v>11</v>
      </c>
      <c r="L24" s="284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>
        <v>-59.953499999999998</v>
      </c>
      <c r="D25" s="173" t="s">
        <v>83</v>
      </c>
      <c r="E25" s="303">
        <f>IF(ISNUMBER(C25), LOOKUP(D25,{"IK Decreased When Hammer Stopped","IK Increased When Hammer Stopped","No Change When Hammer Stopped"},{1,2,3}), "")</f>
        <v>3</v>
      </c>
      <c r="F25" s="308">
        <v>134.292</v>
      </c>
      <c r="G25" s="174">
        <v>100</v>
      </c>
      <c r="H25" s="174">
        <v>2.6798999999999999</v>
      </c>
      <c r="I25" s="173" t="s">
        <v>95</v>
      </c>
      <c r="J25" s="174" t="s">
        <v>85</v>
      </c>
      <c r="K25" s="303">
        <f>IF(ISNUMBER(C25),LOOKUP(J25,{"Broken Down Hole equipment","NA","Reached Target Depth","ROP Dropped Below Threshold","Sudden Hard Refusal"},{7,11,8,9,10}),"")</f>
        <v>11</v>
      </c>
      <c r="L25" s="284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>
        <v>-60</v>
      </c>
      <c r="D26" s="173" t="s">
        <v>83</v>
      </c>
      <c r="E26" s="303">
        <f>IF(ISNUMBER(C26), LOOKUP(D26,{"IK Decreased When Hammer Stopped","IK Increased When Hammer Stopped","No Change When Hammer Stopped"},{1,2,3}), "")</f>
        <v>3</v>
      </c>
      <c r="F26" s="308">
        <v>134.07660000000001</v>
      </c>
      <c r="G26" s="174">
        <v>100</v>
      </c>
      <c r="H26" s="174">
        <v>2.6726000000000001</v>
      </c>
      <c r="I26" s="173" t="s">
        <v>96</v>
      </c>
      <c r="J26" s="174" t="s">
        <v>85</v>
      </c>
      <c r="K26" s="303">
        <f>IF(ISNUMBER(C26),LOOKUP(J26,{"Broken Down Hole equipment","NA","Reached Target Depth","ROP Dropped Below Threshold","Sudden Hard Refusal"},{7,11,8,9,10}),"")</f>
        <v>11</v>
      </c>
      <c r="L26" s="284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>
        <v>-61.940300000000001</v>
      </c>
      <c r="D27" s="173" t="s">
        <v>86</v>
      </c>
      <c r="E27" s="303">
        <f>IF(ISNUMBER(C27), LOOKUP(D27,{"IK Decreased When Hammer Stopped","IK Increased When Hammer Stopped","No Change When Hammer Stopped"},{1,2,3}), "")</f>
        <v>1</v>
      </c>
      <c r="F27" s="308">
        <v>1.1565000000000001</v>
      </c>
      <c r="G27" s="174">
        <v>100</v>
      </c>
      <c r="H27" s="174">
        <v>1.5100000000000001E-2</v>
      </c>
      <c r="I27" s="173" t="s">
        <v>97</v>
      </c>
      <c r="J27" s="174" t="s">
        <v>85</v>
      </c>
      <c r="K27" s="303">
        <f>IF(ISNUMBER(C27),LOOKUP(J27,{"Broken Down Hole equipment","NA","Reached Target Depth","ROP Dropped Below Threshold","Sudden Hard Refusal"},{7,11,8,9,10}),"")</f>
        <v>11</v>
      </c>
      <c r="L27" s="284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>
        <v>-62</v>
      </c>
      <c r="D28" s="173" t="s">
        <v>83</v>
      </c>
      <c r="E28" s="303">
        <f>IF(ISNUMBER(C28), LOOKUP(D28,{"IK Decreased When Hammer Stopped","IK Increased When Hammer Stopped","No Change When Hammer Stopped"},{1,2,3}), "")</f>
        <v>3</v>
      </c>
      <c r="F28" s="308">
        <v>2.7248999999999999</v>
      </c>
      <c r="G28" s="174">
        <v>100</v>
      </c>
      <c r="H28" s="174">
        <v>3.5700000000000003E-2</v>
      </c>
      <c r="I28" s="173" t="s">
        <v>98</v>
      </c>
      <c r="J28" s="174" t="s">
        <v>85</v>
      </c>
      <c r="K28" s="303">
        <f>IF(ISNUMBER(C28),LOOKUP(J28,{"Broken Down Hole equipment","NA","Reached Target Depth","ROP Dropped Below Threshold","Sudden Hard Refusal"},{7,11,8,9,10}),"")</f>
        <v>11</v>
      </c>
      <c r="L28" s="284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>
        <v>-62</v>
      </c>
      <c r="D29" s="173" t="s">
        <v>83</v>
      </c>
      <c r="E29" s="303">
        <f>IF(ISNUMBER(C29), LOOKUP(D29,{"IK Decreased When Hammer Stopped","IK Increased When Hammer Stopped","No Change When Hammer Stopped"},{1,2,3}), "")</f>
        <v>3</v>
      </c>
      <c r="F29" s="308">
        <v>16.752800000000001</v>
      </c>
      <c r="G29" s="174">
        <v>100</v>
      </c>
      <c r="H29" s="174">
        <v>0.22559999999999999</v>
      </c>
      <c r="I29" s="173" t="s">
        <v>99</v>
      </c>
      <c r="J29" s="174" t="s">
        <v>100</v>
      </c>
      <c r="K29" s="303">
        <f>IF(ISNUMBER(C29),LOOKUP(J29,{"Broken Down Hole equipment","NA","Reached Target Depth","ROP Dropped Below Threshold","Sudden Hard Refusal"},{7,11,8,9,10}),"")</f>
        <v>10</v>
      </c>
      <c r="L29" s="284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/>
      <c r="D30" s="173"/>
      <c r="E30" s="303" t="str">
        <f>IF(ISNUMBER(C30), LOOKUP(D30,{"IK Decreased When Hammer Stopped","IK Increased When Hammer Stopped","No Change When Hammer Stopped"},{1,2,3}), "")</f>
        <v/>
      </c>
      <c r="F30" s="282"/>
      <c r="G30" s="174"/>
      <c r="H30" s="283"/>
      <c r="I30" s="281"/>
      <c r="J30" s="253"/>
      <c r="K30" s="303" t="str">
        <f>IF(ISNUMBER(C30),LOOKUP(J30,{"Broken Down Hole equipment","NA","Reached Target Depth","ROP Dropped Below Threshold","Sudden Hard Refusal"},{7,11,8,9,10}),"")</f>
        <v/>
      </c>
      <c r="L30" s="284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/>
      <c r="D31" s="248"/>
      <c r="E31" s="303" t="str">
        <f>IF(ISNUMBER(C31), LOOKUP(D31,{"IK Decreased When Hammer Stopped","IK Increased When Hammer Stopped","No Change When Hammer Stopped"},{1,2,3}), "")</f>
        <v/>
      </c>
      <c r="F31" s="282"/>
      <c r="G31" s="174"/>
      <c r="H31" s="283"/>
      <c r="I31" s="281"/>
      <c r="J31" s="253"/>
      <c r="K31" s="303" t="str">
        <f>IF(ISNUMBER(C31),LOOKUP(J31,{"Broken Down Hole equipment","NA","Reached Target Depth","ROP Dropped Below Threshold","Sudden Hard Refusal"},{7,11,8,9,10}),"")</f>
        <v/>
      </c>
      <c r="L31" s="284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/>
      <c r="D32" s="248"/>
      <c r="E32" s="303" t="str">
        <f>IF(ISNUMBER(C32), LOOKUP(D32,{"IK Decreased When Hammer Stopped","IK Increased When Hammer Stopped","No Change When Hammer Stopped"},{1,2,3}), "")</f>
        <v/>
      </c>
      <c r="F32" s="282"/>
      <c r="G32" s="174"/>
      <c r="H32" s="283"/>
      <c r="I32" s="281"/>
      <c r="J32" s="253"/>
      <c r="K32" s="303" t="str">
        <f>IF(ISNUMBER(C32),LOOKUP(J32,{"Broken Down Hole equipment","NA","Reached Target Depth","ROP Dropped Below Threshold","Sudden Hard Refusal"},{7,11,8,9,10}),"")</f>
        <v/>
      </c>
      <c r="L32" s="284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/>
      <c r="D33" s="173"/>
      <c r="E33" s="303" t="str">
        <f>IF(ISNUMBER(C33), LOOKUP(D33,{"IK Decreased When Hammer Stopped","IK Increased When Hammer Stopped","No Change When Hammer Stopped"},{1,2,3}), "")</f>
        <v/>
      </c>
      <c r="F33" s="282"/>
      <c r="G33" s="174"/>
      <c r="H33" s="283"/>
      <c r="I33" s="281"/>
      <c r="J33" s="253"/>
      <c r="K33" s="303" t="str">
        <f>IF(ISNUMBER(C33),LOOKUP(J33,{"Broken Down Hole equipment","NA","Reached Target Depth","ROP Dropped Below Threshold","Sudden Hard Refusal"},{7,11,8,9,10}),"")</f>
        <v/>
      </c>
      <c r="L33" s="284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/>
      <c r="D34" s="248"/>
      <c r="E34" s="303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3" t="str">
        <f>IF(ISNUMBER(C34),LOOKUP(J34,{"Broken Down Hole equipment","NA","Reached Target Depth","ROP Dropped Below Threshold","Sudden Hard Refusal"},{7,11,8,9,10}),"")</f>
        <v/>
      </c>
      <c r="L34" s="284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73"/>
      <c r="D35" s="173"/>
      <c r="E35" s="303" t="str">
        <f>IF(ISNUMBER(C35), LOOKUP(D35,{"IK Decreased When Hammer Stopped","IK Increased When Hammer Stopped","No Change When Hammer Stopped"},{1,2,3}), "")</f>
        <v/>
      </c>
      <c r="F35" s="282"/>
      <c r="G35" s="174"/>
      <c r="H35" s="283"/>
      <c r="I35" s="281"/>
      <c r="J35" s="253"/>
      <c r="K35" s="303" t="str">
        <f>IF(ISNUMBER(C35),LOOKUP(J35,{"Broken Down Hole equipment","NA","Reached Target Depth","ROP Dropped Below Threshold","Sudden Hard Refusal"},{7,11,8,9,10}),"")</f>
        <v/>
      </c>
      <c r="L35" s="285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1"/>
      <c r="D36" s="141"/>
      <c r="E36" s="303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3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303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3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303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3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303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3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303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3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1"/>
      <c r="D41" s="141"/>
      <c r="E41" s="303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3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303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3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303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3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39.950000000000003" customHeight="1" x14ac:dyDescent="0.2">
      <c r="A44" s="10" t="e">
        <f ca="1">IF(#REF!&lt;&gt;"",CELL("ROW",#REF!),"")</f>
        <v>#REF!</v>
      </c>
      <c r="B44" s="73"/>
      <c r="C44" s="143"/>
      <c r="D44" s="144"/>
      <c r="E44" s="303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4"/>
      <c r="K44" s="303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s="10" customFormat="1" ht="39.950000000000003" customHeight="1" x14ac:dyDescent="0.2">
      <c r="B45" s="73"/>
      <c r="C45" s="249"/>
      <c r="D45" s="250"/>
      <c r="E45" s="303" t="str">
        <f>IF(ISNUMBER(C45), LOOKUP(D45,{"IK Decreased When Hammer Stopped","IK Increased When Hammer Stopped","No Change When Hammer Stopped"},{1,2,3}), "")</f>
        <v/>
      </c>
      <c r="F45" s="252"/>
      <c r="G45" s="251"/>
      <c r="H45" s="251"/>
      <c r="I45" s="251"/>
      <c r="J45" s="255"/>
      <c r="K45" s="303" t="str">
        <f>IF(ISNUMBER(C45),LOOKUP(J45,{"Broken Down Hole equipment","NA","Reached Target Depth","ROP Dropped Below Threshold","Sudden Hard Refusal"},{7,11,8,9,10}),"")</f>
        <v/>
      </c>
      <c r="L45" s="256"/>
      <c r="M45" s="14"/>
    </row>
    <row r="46" spans="1:13" ht="9.9499999999999993" customHeight="1" x14ac:dyDescent="0.2">
      <c r="B46" s="25"/>
      <c r="C46" s="345"/>
      <c r="D46" s="345"/>
      <c r="E46" s="345"/>
      <c r="F46" s="345"/>
      <c r="G46" s="345"/>
      <c r="H46" s="345"/>
      <c r="I46" s="345"/>
      <c r="J46" s="345"/>
      <c r="K46" s="345"/>
      <c r="L46" s="345"/>
      <c r="M46" s="27"/>
    </row>
    <row r="47" spans="1:13" x14ac:dyDescent="0.2">
      <c r="C47" s="60" t="str">
        <f ca="1">CELL("filename",B10)</f>
        <v>\\cdlp-ttfile\Site_Characterization\PROJECT FOLDER\2020 PROJECTS\20.206201008 - KGS - MiHPT &amp; APS - Marietta, GA AFP6\APS\MSTJV\[DPT24_Groundwater Profiling Log_MSTJV.xlsx]IK Behavior</v>
      </c>
    </row>
    <row r="58" spans="2:3" x14ac:dyDescent="0.2">
      <c r="B58" s="352"/>
      <c r="C58" s="353"/>
    </row>
    <row r="59" spans="2:3" x14ac:dyDescent="0.2">
      <c r="B59" s="354"/>
      <c r="C59" s="355"/>
    </row>
  </sheetData>
  <sheetProtection selectLockedCells="1"/>
  <mergeCells count="12">
    <mergeCell ref="B58:C58"/>
    <mergeCell ref="B59:C59"/>
    <mergeCell ref="C4:C5"/>
    <mergeCell ref="D4:D5"/>
    <mergeCell ref="C12:L12"/>
    <mergeCell ref="C15:L15"/>
    <mergeCell ref="C46:L46"/>
    <mergeCell ref="C1:L1"/>
    <mergeCell ref="C2:J3"/>
    <mergeCell ref="F4:G6"/>
    <mergeCell ref="I4:J5"/>
    <mergeCell ref="L13:L14"/>
  </mergeCells>
  <dataValidations disablePrompts="1"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DPT-24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37.584049999999998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70.587976999999995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AFP6\APS\MSTJV\[DPT24_Groundwater Profiling Log_MSTJV.xlsx]Sample 15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DPT-24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37.584049999999998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70.587976999999995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AFP6\APS\MSTJV\[DPT24_Groundwater Profiling Log_MSTJV.xlsx]Sample 16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DPT-24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37.584049999999998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70.587976999999995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AFP6\APS\MSTJV\[DPT24_Groundwater Profiling Log_MSTJV.xlsx]Sample 17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DPT-24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37.584049999999998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70.587976999999995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AFP6\APS\MSTJV\[DPT24_Groundwater Profiling Log_MSTJV.xlsx]Sample 18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DPT-24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37.584049999999998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70.587976999999995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AFP6\APS\MSTJV\[DPT24_Groundwater Profiling Log_MSTJV.xlsx]Sample 19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DPT-24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37.584049999999998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70.587976999999995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AFP6\APS\MSTJV\[DPT24_Groundwater Profiling Log_MSTJV.xlsx]Sample 20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DPT-24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37.584049999999998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70.587976999999995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AFP6\APS\MSTJV\[DPT24_Groundwater Profiling Log_MSTJV.xlsx]Sample 21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DPT-24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37.584049999999998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70.587976999999995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AFP6\APS\MSTJV\[DPT24_Groundwater Profiling Log_MSTJV.xlsx]Sample 22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DPT-24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37.584049999999998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70.587976999999995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AFP6\APS\MSTJV\[DPT24_Groundwater Profiling Log_MSTJV.xlsx]Sample 23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33" t="s">
        <v>17</v>
      </c>
      <c r="C2" s="387" t="s">
        <v>82</v>
      </c>
      <c r="D2" s="391"/>
      <c r="E2" s="278"/>
      <c r="F2" s="337" t="s">
        <v>26</v>
      </c>
      <c r="G2" s="337"/>
      <c r="H2" s="337"/>
      <c r="I2" s="337"/>
      <c r="J2" s="338" t="s">
        <v>14</v>
      </c>
      <c r="K2" s="338"/>
      <c r="L2" s="338"/>
      <c r="M2" s="387" t="s">
        <v>81</v>
      </c>
      <c r="N2" s="388"/>
      <c r="O2" s="171"/>
      <c r="P2" s="50" t="s">
        <v>13</v>
      </c>
    </row>
    <row r="3" spans="1:16" s="46" customFormat="1" ht="12.95" customHeight="1" x14ac:dyDescent="0.25">
      <c r="A3" s="45"/>
      <c r="B3" s="334"/>
      <c r="C3" s="392"/>
      <c r="D3" s="392"/>
      <c r="E3" s="279"/>
      <c r="F3" s="344"/>
      <c r="G3" s="344"/>
      <c r="H3" s="344"/>
      <c r="I3" s="344"/>
      <c r="J3" s="339"/>
      <c r="K3" s="339"/>
      <c r="L3" s="339"/>
      <c r="M3" s="389"/>
      <c r="N3" s="390"/>
      <c r="O3" s="172"/>
      <c r="P3" s="47"/>
    </row>
    <row r="4" spans="1:16" s="46" customFormat="1" ht="30.6" customHeight="1" x14ac:dyDescent="0.25">
      <c r="A4" s="45"/>
      <c r="B4" s="183"/>
      <c r="C4" s="280" t="s">
        <v>42</v>
      </c>
      <c r="D4" s="280" t="s">
        <v>43</v>
      </c>
      <c r="E4" s="183"/>
      <c r="F4" s="344"/>
      <c r="G4" s="344"/>
      <c r="H4" s="344"/>
      <c r="I4" s="344"/>
      <c r="J4" s="393"/>
      <c r="K4" s="393"/>
      <c r="L4" s="393"/>
      <c r="M4" s="393"/>
      <c r="N4" s="393"/>
      <c r="O4" s="172"/>
      <c r="P4" s="47"/>
    </row>
    <row r="5" spans="1:16" ht="30.75" customHeight="1" x14ac:dyDescent="0.2">
      <c r="A5" s="44"/>
      <c r="B5" s="187" t="s">
        <v>44</v>
      </c>
      <c r="C5" s="307">
        <v>42534</v>
      </c>
      <c r="D5" s="307">
        <v>42534</v>
      </c>
      <c r="E5" s="329" t="s">
        <v>36</v>
      </c>
      <c r="F5" s="329"/>
      <c r="G5" s="387" t="s">
        <v>77</v>
      </c>
      <c r="H5" s="394"/>
      <c r="I5" s="189"/>
      <c r="J5" s="183"/>
      <c r="K5" s="190" t="s">
        <v>22</v>
      </c>
      <c r="L5" s="387" t="s">
        <v>80</v>
      </c>
      <c r="M5" s="394"/>
      <c r="N5" s="183"/>
      <c r="O5" s="171"/>
      <c r="P5" s="50"/>
    </row>
    <row r="6" spans="1:16" ht="23.1" customHeight="1" x14ac:dyDescent="0.2">
      <c r="A6" s="44"/>
      <c r="B6" s="190" t="s">
        <v>16</v>
      </c>
      <c r="C6" s="395" t="s">
        <v>75</v>
      </c>
      <c r="D6" s="396"/>
      <c r="E6" s="191"/>
      <c r="F6" s="192" t="s">
        <v>53</v>
      </c>
      <c r="G6" s="387" t="s">
        <v>78</v>
      </c>
      <c r="H6" s="394"/>
      <c r="I6" s="191"/>
      <c r="J6" s="183"/>
      <c r="K6" s="190" t="s">
        <v>33</v>
      </c>
      <c r="L6" s="385">
        <v>37.584049999999998</v>
      </c>
      <c r="M6" s="386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87">
        <v>206201008</v>
      </c>
      <c r="D7" s="394"/>
      <c r="E7" s="191"/>
      <c r="F7" s="190" t="s">
        <v>20</v>
      </c>
      <c r="G7" s="387" t="s">
        <v>79</v>
      </c>
      <c r="H7" s="394"/>
      <c r="I7" s="191"/>
      <c r="J7" s="193"/>
      <c r="K7" s="194" t="s">
        <v>37</v>
      </c>
      <c r="L7" s="385">
        <v>70.587976999999995</v>
      </c>
      <c r="M7" s="386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87" t="s">
        <v>76</v>
      </c>
      <c r="D8" s="394"/>
      <c r="E8" s="191"/>
      <c r="F8" s="190" t="s">
        <v>38</v>
      </c>
      <c r="G8" s="397">
        <v>-38</v>
      </c>
      <c r="H8" s="398"/>
      <c r="I8" s="191"/>
      <c r="J8" s="183"/>
      <c r="K8" s="194" t="s">
        <v>23</v>
      </c>
      <c r="L8" s="387">
        <v>1</v>
      </c>
      <c r="M8" s="394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399" t="s">
        <v>10</v>
      </c>
      <c r="C10" s="400"/>
      <c r="D10" s="400"/>
      <c r="E10" s="400"/>
      <c r="F10" s="400"/>
      <c r="G10" s="400"/>
      <c r="H10" s="400"/>
      <c r="I10" s="400"/>
      <c r="J10" s="400"/>
      <c r="K10" s="400"/>
      <c r="L10" s="400"/>
      <c r="M10" s="400"/>
      <c r="N10" s="400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7:M7"/>
    <mergeCell ref="C8:D8"/>
    <mergeCell ref="G8:H8"/>
    <mergeCell ref="L8:M8"/>
    <mergeCell ref="B10:N10"/>
    <mergeCell ref="C7:D7"/>
    <mergeCell ref="G7:H7"/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C16" sqref="C16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63" t="s">
        <v>64</v>
      </c>
      <c r="D2" s="364"/>
      <c r="E2" s="364"/>
      <c r="F2" s="364"/>
      <c r="G2" s="364"/>
      <c r="H2" s="364"/>
      <c r="I2" s="364"/>
      <c r="J2" s="364"/>
      <c r="K2" s="364"/>
      <c r="L2" s="364"/>
      <c r="M2" s="109"/>
      <c r="N2" s="14"/>
    </row>
    <row r="3" spans="1:14" ht="18.75" customHeight="1" x14ac:dyDescent="0.2">
      <c r="B3" s="73"/>
      <c r="C3" s="346"/>
      <c r="D3" s="347"/>
      <c r="E3" s="347"/>
      <c r="F3" s="347"/>
      <c r="G3" s="347"/>
      <c r="H3" s="347"/>
      <c r="I3" s="347"/>
      <c r="J3" s="347"/>
      <c r="K3" s="347"/>
      <c r="L3" s="347"/>
      <c r="M3" s="109"/>
      <c r="N3" s="14"/>
    </row>
    <row r="4" spans="1:14" ht="25.15" customHeight="1" x14ac:dyDescent="0.2">
      <c r="B4" s="73"/>
      <c r="C4" s="356" t="s">
        <v>52</v>
      </c>
      <c r="D4" s="357" t="str">
        <f>'Groundwater Profile Log'!C2</f>
        <v>Trinity</v>
      </c>
      <c r="E4" s="131"/>
      <c r="F4" s="348"/>
      <c r="G4" s="348"/>
      <c r="H4" s="348"/>
      <c r="I4" s="349" t="s">
        <v>14</v>
      </c>
      <c r="J4" s="349"/>
      <c r="K4" s="365" t="str">
        <f>'Groundwater Profile Log'!M2</f>
        <v>DPT-24</v>
      </c>
      <c r="L4" s="365">
        <f>'Groundwater Profile Log'!K2</f>
        <v>0</v>
      </c>
      <c r="M4" s="368"/>
      <c r="N4" s="14" t="s">
        <v>13</v>
      </c>
    </row>
    <row r="5" spans="1:14" s="9" customFormat="1" ht="12.95" customHeight="1" x14ac:dyDescent="0.2">
      <c r="B5" s="101"/>
      <c r="C5" s="356"/>
      <c r="D5" s="357"/>
      <c r="E5" s="131"/>
      <c r="F5" s="348"/>
      <c r="G5" s="348"/>
      <c r="H5" s="348"/>
      <c r="I5" s="349"/>
      <c r="J5" s="349"/>
      <c r="K5" s="110"/>
      <c r="L5" s="110"/>
      <c r="M5" s="369"/>
      <c r="N5" s="13"/>
    </row>
    <row r="6" spans="1:14" s="9" customFormat="1" ht="12.95" customHeight="1" x14ac:dyDescent="0.2">
      <c r="B6" s="101"/>
      <c r="C6" s="111"/>
      <c r="D6" s="104"/>
      <c r="E6" s="104"/>
      <c r="F6" s="348"/>
      <c r="G6" s="348"/>
      <c r="H6" s="348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42534</v>
      </c>
      <c r="E7" s="113"/>
      <c r="F7" s="135" t="s">
        <v>21</v>
      </c>
      <c r="G7" s="134" t="str">
        <f>'Groundwater Profile Log'!G5</f>
        <v>481APS05</v>
      </c>
      <c r="I7" s="139"/>
      <c r="J7" s="139" t="s">
        <v>22</v>
      </c>
      <c r="K7" s="360" t="str">
        <f>'Groundwater Profile Log'!L5</f>
        <v>Gas</v>
      </c>
      <c r="L7" s="360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ZCRQT7055</v>
      </c>
      <c r="I8" s="139"/>
      <c r="J8" s="139" t="s">
        <v>33</v>
      </c>
      <c r="K8" s="370">
        <f>Front!L6</f>
        <v>37.584049999999998</v>
      </c>
      <c r="L8" s="370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70">
        <f>Front!L7</f>
        <v>70.587976999999995</v>
      </c>
      <c r="L9" s="370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DB &amp; CS</v>
      </c>
      <c r="E10" s="116"/>
      <c r="F10" s="135" t="s">
        <v>34</v>
      </c>
      <c r="G10" s="117">
        <f>'Groundwater Profile Log'!G8</f>
        <v>-38</v>
      </c>
      <c r="I10" s="139"/>
      <c r="J10" s="139" t="s">
        <v>23</v>
      </c>
      <c r="K10" s="360">
        <f>'Groundwater Profile Log'!L8</f>
        <v>1</v>
      </c>
      <c r="L10" s="360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61"/>
      <c r="H12" s="362"/>
      <c r="I12" s="362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302" t="s">
        <v>74</v>
      </c>
      <c r="H13" s="136"/>
      <c r="I13" s="168"/>
      <c r="J13" s="371" t="s">
        <v>1</v>
      </c>
      <c r="K13" s="372"/>
      <c r="L13" s="372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59"/>
      <c r="D15" s="359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97"/>
      <c r="D16" s="97"/>
      <c r="E16" s="137"/>
      <c r="F16" s="97"/>
      <c r="G16" s="305" t="str">
        <f>IF(ISNUMBER(C16),LOOKUP(F16,{"Could Not Produce Water","Equipment Issue","Yield Deemed Too Slow"},{4,5,6}),"")</f>
        <v/>
      </c>
      <c r="H16" s="97"/>
      <c r="I16" s="138"/>
      <c r="J16" s="366"/>
      <c r="K16" s="367"/>
      <c r="L16" s="367"/>
      <c r="M16" s="367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5" t="str">
        <f>IF(ISNUMBER(C17),LOOKUP(F17,{"Could Not Produce Water","Equipment Issue","Yield Deemed Too Slow"},{4,5,6}),"")</f>
        <v/>
      </c>
      <c r="H17" s="97"/>
      <c r="I17" s="138"/>
      <c r="J17" s="366"/>
      <c r="K17" s="367"/>
      <c r="L17" s="367"/>
      <c r="M17" s="367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5" t="str">
        <f>IF(ISNUMBER(C18),LOOKUP(F18,{"Could Not Produce Water","Equipment Issue","Yield Deemed Too Slow"},{4,5,6}),"")</f>
        <v/>
      </c>
      <c r="H18" s="97"/>
      <c r="I18" s="138"/>
      <c r="J18" s="366"/>
      <c r="K18" s="367"/>
      <c r="L18" s="367"/>
      <c r="M18" s="367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5" t="str">
        <f>IF(ISNUMBER(C19),LOOKUP(F19,{"Could Not Produce Water","Equipment Issue","Yield Deemed Too Slow"},{4,5,6}),"")</f>
        <v/>
      </c>
      <c r="H19" s="97"/>
      <c r="I19" s="138"/>
      <c r="J19" s="366"/>
      <c r="K19" s="367"/>
      <c r="L19" s="367"/>
      <c r="M19" s="367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5" t="str">
        <f>IF(ISNUMBER(C20),LOOKUP(F20,{"Could Not Produce Water","Equipment Issue","Yield Deemed Too Slow"},{4,5,6}),"")</f>
        <v/>
      </c>
      <c r="H20" s="97"/>
      <c r="I20" s="138"/>
      <c r="J20" s="366"/>
      <c r="K20" s="367"/>
      <c r="L20" s="367"/>
      <c r="M20" s="367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5" t="str">
        <f>IF(ISNUMBER(C21),LOOKUP(F21,{"Could Not Produce Water","Equipment Issue","Yield Deemed Too Slow"},{4,5,6}),"")</f>
        <v/>
      </c>
      <c r="H21" s="97"/>
      <c r="I21" s="138"/>
      <c r="J21" s="366"/>
      <c r="K21" s="367"/>
      <c r="L21" s="367"/>
      <c r="M21" s="367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5" t="str">
        <f>IF(ISNUMBER(C22),LOOKUP(F22,{"Could Not Produce Water","Equipment Issue","Yield Deemed Too Slow"},{4,5,6}),"")</f>
        <v/>
      </c>
      <c r="H22" s="97"/>
      <c r="I22" s="138"/>
      <c r="J22" s="366"/>
      <c r="K22" s="367"/>
      <c r="L22" s="367"/>
      <c r="M22" s="367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5" t="str">
        <f>IF(ISNUMBER(C23),LOOKUP(F23,{"Could Not Produce Water","Equipment Issue","Yield Deemed Too Slow"},{4,5,6}),"")</f>
        <v/>
      </c>
      <c r="H23" s="97"/>
      <c r="I23" s="138"/>
      <c r="J23" s="366"/>
      <c r="K23" s="367"/>
      <c r="L23" s="367"/>
      <c r="M23" s="367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5" t="str">
        <f>IF(ISNUMBER(C24),LOOKUP(F24,{"Could Not Produce Water","Equipment Issue","Yield Deemed Too Slow"},{4,5,6}),"")</f>
        <v/>
      </c>
      <c r="H24" s="97"/>
      <c r="I24" s="138"/>
      <c r="J24" s="366"/>
      <c r="K24" s="367"/>
      <c r="L24" s="367"/>
      <c r="M24" s="367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5" t="str">
        <f>IF(ISNUMBER(C25),LOOKUP(F25,{"Could Not Produce Water","Equipment Issue","Yield Deemed Too Slow"},{4,5,6}),"")</f>
        <v/>
      </c>
      <c r="H25" s="97"/>
      <c r="I25" s="138"/>
      <c r="J25" s="366"/>
      <c r="K25" s="367"/>
      <c r="L25" s="367"/>
      <c r="M25" s="367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5" t="str">
        <f>IF(ISNUMBER(C26),LOOKUP(F26,{"Could Not Produce Water","Equipment Issue","Yield Deemed Too Slow"},{4,5,6}),"")</f>
        <v/>
      </c>
      <c r="H26" s="97"/>
      <c r="I26" s="138"/>
      <c r="J26" s="366"/>
      <c r="K26" s="367"/>
      <c r="L26" s="367"/>
      <c r="M26" s="367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5" t="str">
        <f>IF(ISNUMBER(C27),LOOKUP(F27,{"Could Not Produce Water","Equipment Issue","Yield Deemed Too Slow"},{4,5,6}),"")</f>
        <v/>
      </c>
      <c r="H27" s="97"/>
      <c r="I27" s="138"/>
      <c r="J27" s="366"/>
      <c r="K27" s="367"/>
      <c r="L27" s="367"/>
      <c r="M27" s="367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5" t="str">
        <f>IF(ISNUMBER(C28),LOOKUP(F28,{"Could Not Produce Water","Equipment Issue","Yield Deemed Too Slow"},{4,5,6}),"")</f>
        <v/>
      </c>
      <c r="H28" s="97"/>
      <c r="I28" s="138"/>
      <c r="J28" s="366"/>
      <c r="K28" s="367"/>
      <c r="L28" s="367"/>
      <c r="M28" s="367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5" t="str">
        <f>IF(ISNUMBER(C29),LOOKUP(F29,{"Could Not Produce Water","Equipment Issue","Yield Deemed Too Slow"},{4,5,6}),"")</f>
        <v/>
      </c>
      <c r="H29" s="97"/>
      <c r="I29" s="138"/>
      <c r="J29" s="366"/>
      <c r="K29" s="367"/>
      <c r="L29" s="367"/>
      <c r="M29" s="367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5" t="str">
        <f>IF(ISNUMBER(C30),LOOKUP(F30,{"Could Not Produce Water","Equipment Issue","Yield Deemed Too Slow"},{4,5,6}),"")</f>
        <v/>
      </c>
      <c r="H30" s="97"/>
      <c r="I30" s="138"/>
      <c r="J30" s="366"/>
      <c r="K30" s="367"/>
      <c r="L30" s="367"/>
      <c r="M30" s="367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5" t="str">
        <f>IF(ISNUMBER(C31),LOOKUP(F31,{"Could Not Produce Water","Equipment Issue","Yield Deemed Too Slow"},{4,5,6}),"")</f>
        <v/>
      </c>
      <c r="H31" s="97"/>
      <c r="I31" s="138"/>
      <c r="J31" s="366"/>
      <c r="K31" s="367"/>
      <c r="L31" s="367"/>
      <c r="M31" s="367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5" t="str">
        <f>IF(ISNUMBER(C32),LOOKUP(F32,{"Could Not Produce Water","Equipment Issue","Yield Deemed Too Slow"},{4,5,6}),"")</f>
        <v/>
      </c>
      <c r="H32" s="97"/>
      <c r="I32" s="138"/>
      <c r="J32" s="366"/>
      <c r="K32" s="367"/>
      <c r="L32" s="367"/>
      <c r="M32" s="367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5" t="str">
        <f>IF(ISNUMBER(C33),LOOKUP(F33,{"Could Not Produce Water","Equipment Issue","Yield Deemed Too Slow"},{4,5,6}),"")</f>
        <v/>
      </c>
      <c r="H33" s="97"/>
      <c r="I33" s="138"/>
      <c r="J33" s="366"/>
      <c r="K33" s="367"/>
      <c r="L33" s="367"/>
      <c r="M33" s="367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5" t="str">
        <f>IF(ISNUMBER(C34),LOOKUP(F34,{"Could Not Produce Water","Equipment Issue","Yield Deemed Too Slow"},{4,5,6}),"")</f>
        <v/>
      </c>
      <c r="H34" s="97"/>
      <c r="I34" s="138"/>
      <c r="J34" s="366"/>
      <c r="K34" s="367"/>
      <c r="L34" s="367"/>
      <c r="M34" s="367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5" t="str">
        <f>IF(ISNUMBER(C35),LOOKUP(F35,{"Could Not Produce Water","Equipment Issue","Yield Deemed Too Slow"},{4,5,6}),"")</f>
        <v/>
      </c>
      <c r="H35" s="97"/>
      <c r="I35" s="138"/>
      <c r="J35" s="366"/>
      <c r="K35" s="367"/>
      <c r="L35" s="367"/>
      <c r="M35" s="367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5" t="str">
        <f>IF(ISNUMBER(C36),LOOKUP(F36,{"Could Not Produce Water","Equipment Issue","Yield Deemed Too Slow"},{4,5,6}),"")</f>
        <v/>
      </c>
      <c r="H36" s="97"/>
      <c r="I36" s="138"/>
      <c r="J36" s="366"/>
      <c r="K36" s="367"/>
      <c r="L36" s="367"/>
      <c r="M36" s="367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5" t="str">
        <f>IF(ISNUMBER(C37),LOOKUP(F37,{"Could Not Produce Water","Equipment Issue","Yield Deemed Too Slow"},{4,5,6}),"")</f>
        <v/>
      </c>
      <c r="H37" s="97"/>
      <c r="I37" s="138"/>
      <c r="J37" s="366"/>
      <c r="K37" s="367"/>
      <c r="L37" s="367"/>
      <c r="M37" s="367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5" t="str">
        <f>IF(ISNUMBER(C38),LOOKUP(F38,{"Could Not Produce Water","Equipment Issue","Yield Deemed Too Slow"},{4,5,6}),"")</f>
        <v/>
      </c>
      <c r="H38" s="97"/>
      <c r="I38" s="138"/>
      <c r="J38" s="366"/>
      <c r="K38" s="367"/>
      <c r="L38" s="367"/>
      <c r="M38" s="367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5" t="str">
        <f>IF(ISNUMBER(C39),LOOKUP(F39,{"Could Not Produce Water","Equipment Issue","Yield Deemed Too Slow"},{4,5,6}),"")</f>
        <v/>
      </c>
      <c r="H39" s="97"/>
      <c r="I39" s="138"/>
      <c r="J39" s="366"/>
      <c r="K39" s="367"/>
      <c r="L39" s="367"/>
      <c r="M39" s="367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5" t="str">
        <f>IF(ISNUMBER(C40),LOOKUP(F40,{"Could Not Produce Water","Equipment Issue","Yield Deemed Too Slow"},{4,5,6}),"")</f>
        <v/>
      </c>
      <c r="H40" s="97"/>
      <c r="I40" s="138"/>
      <c r="J40" s="366"/>
      <c r="K40" s="367"/>
      <c r="L40" s="367"/>
      <c r="M40" s="367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5" t="str">
        <f>IF(ISNUMBER(C41),LOOKUP(F41,{"Could Not Produce Water","Equipment Issue","Yield Deemed Too Slow"},{4,5,6}),"")</f>
        <v/>
      </c>
      <c r="H41" s="97"/>
      <c r="I41" s="138"/>
      <c r="J41" s="366"/>
      <c r="K41" s="367"/>
      <c r="L41" s="367"/>
      <c r="M41" s="367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5" t="str">
        <f>IF(ISNUMBER(C42),LOOKUP(F42,{"Could Not Produce Water","Equipment Issue","Yield Deemed Too Slow"},{4,5,6}),"")</f>
        <v/>
      </c>
      <c r="H42" s="97"/>
      <c r="I42" s="138"/>
      <c r="J42" s="366"/>
      <c r="K42" s="367"/>
      <c r="L42" s="367"/>
      <c r="M42" s="367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5" t="str">
        <f>IF(ISNUMBER(C43),LOOKUP(F43,{"Could Not Produce Water","Equipment Issue","Yield Deemed Too Slow"},{4,5,6}),"")</f>
        <v/>
      </c>
      <c r="H43" s="97"/>
      <c r="I43" s="138"/>
      <c r="J43" s="366"/>
      <c r="K43" s="367"/>
      <c r="L43" s="367"/>
      <c r="M43" s="367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5" t="str">
        <f>IF(ISNUMBER(C44),LOOKUP(F44,{"Could Not Produce Water","Equipment Issue","Yield Deemed Too Slow"},{4,5,6}),"")</f>
        <v/>
      </c>
      <c r="H44" s="97"/>
      <c r="I44" s="138"/>
      <c r="J44" s="366"/>
      <c r="K44" s="367"/>
      <c r="L44" s="367"/>
      <c r="M44" s="367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5" t="str">
        <f>IF(ISNUMBER(C45),LOOKUP(F45,{"Could Not Produce Water","Equipment Issue","Yield Deemed Too Slow"},{4,5,6}),"")</f>
        <v/>
      </c>
      <c r="H45" s="97"/>
      <c r="I45" s="138"/>
      <c r="J45" s="366"/>
      <c r="K45" s="367"/>
      <c r="L45" s="367"/>
      <c r="M45" s="367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5" t="str">
        <f>IF(ISNUMBER(C46),LOOKUP(F46,{"Could Not Produce Water","Equipment Issue","Yield Deemed Too Slow"},{4,5,6}),"")</f>
        <v/>
      </c>
      <c r="H46" s="97"/>
      <c r="I46" s="138"/>
      <c r="J46" s="366"/>
      <c r="K46" s="367"/>
      <c r="L46" s="367"/>
      <c r="M46" s="367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AFP6\APS\MSTJV\[DPT24_Groundwater Profiling Log_MSTJV.xlsx]Sample Attempt</v>
      </c>
    </row>
    <row r="49" spans="2:13" x14ac:dyDescent="0.2">
      <c r="M49" s="140"/>
    </row>
    <row r="59" spans="2:13" x14ac:dyDescent="0.2">
      <c r="B59" s="352"/>
      <c r="C59" s="353"/>
    </row>
    <row r="60" spans="2:13" x14ac:dyDescent="0.2">
      <c r="B60" s="354"/>
      <c r="C60" s="355"/>
    </row>
  </sheetData>
  <sheetProtection selectLockedCells="1"/>
  <mergeCells count="47">
    <mergeCell ref="B59:C59"/>
    <mergeCell ref="B60:C60"/>
    <mergeCell ref="J43:M43"/>
    <mergeCell ref="J44:M44"/>
    <mergeCell ref="J45:M45"/>
    <mergeCell ref="J46:M46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24:M24"/>
    <mergeCell ref="J25:M25"/>
    <mergeCell ref="J26:M26"/>
    <mergeCell ref="J27:M27"/>
    <mergeCell ref="J28:M28"/>
    <mergeCell ref="M4:M5"/>
    <mergeCell ref="K7:L7"/>
    <mergeCell ref="K8:L8"/>
    <mergeCell ref="K9:L9"/>
    <mergeCell ref="J19:M19"/>
    <mergeCell ref="J17:M17"/>
    <mergeCell ref="J18:M18"/>
    <mergeCell ref="J13:L13"/>
    <mergeCell ref="J20:M20"/>
    <mergeCell ref="J21:M21"/>
    <mergeCell ref="J22:M22"/>
    <mergeCell ref="J23:M23"/>
    <mergeCell ref="J16:M16"/>
    <mergeCell ref="C15:D15"/>
    <mergeCell ref="K10:L10"/>
    <mergeCell ref="G12:I12"/>
    <mergeCell ref="C2:L3"/>
    <mergeCell ref="C4:C5"/>
    <mergeCell ref="D4:D5"/>
    <mergeCell ref="F4:H6"/>
    <mergeCell ref="I4:J5"/>
    <mergeCell ref="K4:L4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6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cols>
    <col min="3" max="3" width="12.5703125" customWidth="1"/>
  </cols>
  <sheetData>
    <row r="1" spans="1:8" x14ac:dyDescent="0.2">
      <c r="A1" t="s">
        <v>148</v>
      </c>
      <c r="B1" t="s">
        <v>149</v>
      </c>
      <c r="C1" t="s">
        <v>150</v>
      </c>
      <c r="D1" t="s">
        <v>151</v>
      </c>
      <c r="E1" t="s">
        <v>45</v>
      </c>
      <c r="F1" t="s">
        <v>152</v>
      </c>
      <c r="G1" t="s">
        <v>153</v>
      </c>
      <c r="H1" t="s">
        <v>62</v>
      </c>
    </row>
    <row r="2" spans="1:8" x14ac:dyDescent="0.2">
      <c r="A2">
        <v>7062.71</v>
      </c>
      <c r="B2">
        <v>-45.052999999999997</v>
      </c>
      <c r="C2">
        <v>-45.055</v>
      </c>
      <c r="D2">
        <v>0</v>
      </c>
      <c r="E2">
        <v>188.01499999999999</v>
      </c>
      <c r="F2">
        <v>80</v>
      </c>
      <c r="G2">
        <v>56.695999999999998</v>
      </c>
      <c r="H2">
        <v>4.4530000000000003</v>
      </c>
    </row>
    <row r="3" spans="1:8" x14ac:dyDescent="0.2">
      <c r="A3">
        <v>7063.3180000000002</v>
      </c>
      <c r="B3">
        <v>-45.113999999999997</v>
      </c>
      <c r="C3">
        <v>-45.119</v>
      </c>
      <c r="D3">
        <v>10.52</v>
      </c>
      <c r="E3">
        <v>188.72900000000001</v>
      </c>
      <c r="F3">
        <v>80</v>
      </c>
      <c r="G3">
        <v>55.097000000000001</v>
      </c>
      <c r="H3">
        <v>4.4889999999999999</v>
      </c>
    </row>
    <row r="4" spans="1:8" x14ac:dyDescent="0.2">
      <c r="A4">
        <v>7063.9290000000001</v>
      </c>
      <c r="B4">
        <v>-45.164000000000001</v>
      </c>
      <c r="C4">
        <v>-45.170999999999999</v>
      </c>
      <c r="D4">
        <v>8.5950000000000006</v>
      </c>
      <c r="E4">
        <v>188.99700000000001</v>
      </c>
      <c r="F4">
        <v>80</v>
      </c>
      <c r="G4">
        <v>55.911999999999999</v>
      </c>
      <c r="H4">
        <v>4.5030000000000001</v>
      </c>
    </row>
    <row r="5" spans="1:8" x14ac:dyDescent="0.2">
      <c r="A5">
        <v>7065.4840000000004</v>
      </c>
      <c r="B5">
        <v>-45.243000000000002</v>
      </c>
      <c r="C5">
        <v>-45.253</v>
      </c>
      <c r="D5">
        <v>5.2670000000000003</v>
      </c>
      <c r="E5">
        <v>186.95099999999999</v>
      </c>
      <c r="F5">
        <v>80</v>
      </c>
      <c r="G5">
        <v>55.603000000000002</v>
      </c>
      <c r="H5">
        <v>4.4000000000000004</v>
      </c>
    </row>
    <row r="6" spans="1:8" x14ac:dyDescent="0.2">
      <c r="A6">
        <v>7066.1030000000001</v>
      </c>
      <c r="B6">
        <v>-45.335000000000001</v>
      </c>
      <c r="C6">
        <v>-45.35</v>
      </c>
      <c r="D6">
        <v>15.558999999999999</v>
      </c>
      <c r="E6">
        <v>181.828</v>
      </c>
      <c r="F6">
        <v>80</v>
      </c>
      <c r="G6">
        <v>54.578000000000003</v>
      </c>
      <c r="H6">
        <v>4.1529999999999996</v>
      </c>
    </row>
    <row r="7" spans="1:8" x14ac:dyDescent="0.2">
      <c r="A7">
        <v>7066.4139999999998</v>
      </c>
      <c r="B7">
        <v>-45.393999999999998</v>
      </c>
      <c r="C7">
        <v>-45.411000000000001</v>
      </c>
      <c r="D7">
        <v>19.681000000000001</v>
      </c>
      <c r="E7">
        <v>178.07599999999999</v>
      </c>
      <c r="F7">
        <v>80</v>
      </c>
      <c r="G7">
        <v>57.25</v>
      </c>
      <c r="H7">
        <v>3.9830000000000001</v>
      </c>
    </row>
    <row r="8" spans="1:8" x14ac:dyDescent="0.2">
      <c r="A8">
        <v>7066.7259999999997</v>
      </c>
      <c r="B8">
        <v>-45.448999999999998</v>
      </c>
      <c r="C8">
        <v>-45.468000000000004</v>
      </c>
      <c r="D8">
        <v>18.306000000000001</v>
      </c>
      <c r="E8">
        <v>171.73599999999999</v>
      </c>
      <c r="F8">
        <v>80</v>
      </c>
      <c r="G8">
        <v>64.225999999999999</v>
      </c>
      <c r="H8">
        <v>3.7130000000000001</v>
      </c>
    </row>
    <row r="9" spans="1:8" x14ac:dyDescent="0.2">
      <c r="A9">
        <v>7067.0389999999998</v>
      </c>
      <c r="B9">
        <v>-45.500999999999998</v>
      </c>
      <c r="C9">
        <v>-45.523000000000003</v>
      </c>
      <c r="D9">
        <v>17.594999999999999</v>
      </c>
      <c r="E9">
        <v>163.51400000000001</v>
      </c>
      <c r="F9">
        <v>80</v>
      </c>
      <c r="G9">
        <v>63.677999999999997</v>
      </c>
      <c r="H9">
        <v>3.391</v>
      </c>
    </row>
    <row r="10" spans="1:8" x14ac:dyDescent="0.2">
      <c r="A10">
        <v>7067.3469999999998</v>
      </c>
      <c r="B10">
        <v>-45.554000000000002</v>
      </c>
      <c r="C10">
        <v>-45.578000000000003</v>
      </c>
      <c r="D10">
        <v>17.687000000000001</v>
      </c>
      <c r="E10">
        <v>154.98500000000001</v>
      </c>
      <c r="F10">
        <v>80</v>
      </c>
      <c r="G10">
        <v>60.152000000000001</v>
      </c>
      <c r="H10">
        <v>3.0880000000000001</v>
      </c>
    </row>
    <row r="11" spans="1:8" x14ac:dyDescent="0.2">
      <c r="A11">
        <v>7067.6530000000002</v>
      </c>
      <c r="B11">
        <v>-45.606000000000002</v>
      </c>
      <c r="C11">
        <v>-45.631999999999998</v>
      </c>
      <c r="D11">
        <v>17.855</v>
      </c>
      <c r="E11">
        <v>144.58799999999999</v>
      </c>
      <c r="F11">
        <v>80</v>
      </c>
      <c r="G11">
        <v>58.594000000000001</v>
      </c>
      <c r="H11">
        <v>2.7530000000000001</v>
      </c>
    </row>
    <row r="12" spans="1:8" x14ac:dyDescent="0.2">
      <c r="A12">
        <v>7067.9579999999996</v>
      </c>
      <c r="B12">
        <v>-45.658000000000001</v>
      </c>
      <c r="C12">
        <v>-45.686999999999998</v>
      </c>
      <c r="D12">
        <v>17.940999999999999</v>
      </c>
      <c r="E12">
        <v>132.54499999999999</v>
      </c>
      <c r="F12">
        <v>80</v>
      </c>
      <c r="G12">
        <v>56.725000000000001</v>
      </c>
      <c r="H12">
        <v>2.4049999999999998</v>
      </c>
    </row>
    <row r="13" spans="1:8" x14ac:dyDescent="0.2">
      <c r="A13">
        <v>7068.2619999999997</v>
      </c>
      <c r="B13">
        <v>-45.712000000000003</v>
      </c>
      <c r="C13">
        <v>-45.741999999999997</v>
      </c>
      <c r="D13">
        <v>18.257999999999999</v>
      </c>
      <c r="E13">
        <v>118.629</v>
      </c>
      <c r="F13">
        <v>80</v>
      </c>
      <c r="G13">
        <v>62.238999999999997</v>
      </c>
      <c r="H13">
        <v>2.0470000000000002</v>
      </c>
    </row>
    <row r="14" spans="1:8" x14ac:dyDescent="0.2">
      <c r="A14">
        <v>7068.5649999999996</v>
      </c>
      <c r="B14">
        <v>-45.765000000000001</v>
      </c>
      <c r="C14">
        <v>-45.798999999999999</v>
      </c>
      <c r="D14">
        <v>18.565999999999999</v>
      </c>
      <c r="E14">
        <v>107.92400000000001</v>
      </c>
      <c r="F14">
        <v>80</v>
      </c>
      <c r="G14">
        <v>76.484999999999999</v>
      </c>
      <c r="H14">
        <v>1.798</v>
      </c>
    </row>
    <row r="15" spans="1:8" x14ac:dyDescent="0.2">
      <c r="A15">
        <v>7068.8689999999997</v>
      </c>
      <c r="B15">
        <v>-45.82</v>
      </c>
      <c r="C15">
        <v>-45.854999999999997</v>
      </c>
      <c r="D15">
        <v>18.684000000000001</v>
      </c>
      <c r="E15">
        <v>103.098</v>
      </c>
      <c r="F15">
        <v>80</v>
      </c>
      <c r="G15">
        <v>57.771000000000001</v>
      </c>
      <c r="H15">
        <v>1.6919999999999999</v>
      </c>
    </row>
    <row r="16" spans="1:8" x14ac:dyDescent="0.2">
      <c r="A16">
        <v>7069.1719999999996</v>
      </c>
      <c r="B16">
        <v>-45.875</v>
      </c>
      <c r="C16">
        <v>-45.912999999999997</v>
      </c>
      <c r="D16">
        <v>19.004999999999999</v>
      </c>
      <c r="E16">
        <v>100.483</v>
      </c>
      <c r="F16">
        <v>80</v>
      </c>
      <c r="G16">
        <v>56.759</v>
      </c>
      <c r="H16">
        <v>1.6359999999999999</v>
      </c>
    </row>
    <row r="17" spans="1:8" x14ac:dyDescent="0.2">
      <c r="A17">
        <v>7069.4790000000003</v>
      </c>
      <c r="B17">
        <v>-45.932000000000002</v>
      </c>
      <c r="C17">
        <v>-45.972999999999999</v>
      </c>
      <c r="D17">
        <v>19.433</v>
      </c>
      <c r="E17">
        <v>99.174999999999997</v>
      </c>
      <c r="F17">
        <v>80</v>
      </c>
      <c r="G17">
        <v>67.695999999999998</v>
      </c>
      <c r="H17">
        <v>1.6080000000000001</v>
      </c>
    </row>
    <row r="18" spans="1:8" x14ac:dyDescent="0.2">
      <c r="A18">
        <v>7069.7889999999998</v>
      </c>
      <c r="B18">
        <v>-45.988999999999997</v>
      </c>
      <c r="C18">
        <v>-46.031999999999996</v>
      </c>
      <c r="D18">
        <v>19.068999999999999</v>
      </c>
      <c r="E18">
        <v>103.077</v>
      </c>
      <c r="F18">
        <v>80</v>
      </c>
      <c r="G18">
        <v>59.49</v>
      </c>
      <c r="H18">
        <v>1.6910000000000001</v>
      </c>
    </row>
    <row r="19" spans="1:8" x14ac:dyDescent="0.2">
      <c r="A19">
        <v>7070.1009999999997</v>
      </c>
      <c r="B19">
        <v>-46.045000000000002</v>
      </c>
      <c r="C19">
        <v>-46.09</v>
      </c>
      <c r="D19">
        <v>18.631</v>
      </c>
      <c r="E19">
        <v>109.345</v>
      </c>
      <c r="F19">
        <v>80</v>
      </c>
      <c r="G19">
        <v>62.704000000000001</v>
      </c>
      <c r="H19">
        <v>1.83</v>
      </c>
    </row>
    <row r="20" spans="1:8" x14ac:dyDescent="0.2">
      <c r="A20">
        <v>7070.4120000000003</v>
      </c>
      <c r="B20">
        <v>-46.098999999999997</v>
      </c>
      <c r="C20">
        <v>-46.146999999999998</v>
      </c>
      <c r="D20">
        <v>18.349</v>
      </c>
      <c r="E20">
        <v>114.07599999999999</v>
      </c>
      <c r="F20">
        <v>80</v>
      </c>
      <c r="G20">
        <v>62.347000000000001</v>
      </c>
      <c r="H20">
        <v>1.9390000000000001</v>
      </c>
    </row>
    <row r="21" spans="1:8" x14ac:dyDescent="0.2">
      <c r="A21">
        <v>7070.7219999999998</v>
      </c>
      <c r="B21">
        <v>-46.154000000000003</v>
      </c>
      <c r="C21">
        <v>-46.204000000000001</v>
      </c>
      <c r="D21">
        <v>18.268000000000001</v>
      </c>
      <c r="E21">
        <v>118.202</v>
      </c>
      <c r="F21">
        <v>80</v>
      </c>
      <c r="G21">
        <v>56.134999999999998</v>
      </c>
      <c r="H21">
        <v>2.0369999999999999</v>
      </c>
    </row>
    <row r="22" spans="1:8" x14ac:dyDescent="0.2">
      <c r="A22">
        <v>7071.0330000000004</v>
      </c>
      <c r="B22">
        <v>-46.207000000000001</v>
      </c>
      <c r="C22">
        <v>-46.26</v>
      </c>
      <c r="D22">
        <v>18.006</v>
      </c>
      <c r="E22">
        <v>124.905</v>
      </c>
      <c r="F22">
        <v>80</v>
      </c>
      <c r="G22">
        <v>57.258000000000003</v>
      </c>
      <c r="H22">
        <v>2.2029999999999998</v>
      </c>
    </row>
    <row r="23" spans="1:8" x14ac:dyDescent="0.2">
      <c r="A23">
        <v>7071.3410000000003</v>
      </c>
      <c r="B23">
        <v>-46.262</v>
      </c>
      <c r="C23">
        <v>-46.317</v>
      </c>
      <c r="D23">
        <v>18.655000000000001</v>
      </c>
      <c r="E23">
        <v>129.578</v>
      </c>
      <c r="F23">
        <v>80</v>
      </c>
      <c r="G23">
        <v>61.527000000000001</v>
      </c>
      <c r="H23">
        <v>2.3250000000000002</v>
      </c>
    </row>
    <row r="24" spans="1:8" x14ac:dyDescent="0.2">
      <c r="A24">
        <v>7071.6490000000003</v>
      </c>
      <c r="B24">
        <v>-46.320999999999998</v>
      </c>
      <c r="C24">
        <v>-46.378999999999998</v>
      </c>
      <c r="D24">
        <v>19.933</v>
      </c>
      <c r="E24">
        <v>129.40100000000001</v>
      </c>
      <c r="F24">
        <v>80</v>
      </c>
      <c r="G24">
        <v>61.329000000000001</v>
      </c>
      <c r="H24">
        <v>2.3210000000000002</v>
      </c>
    </row>
    <row r="25" spans="1:8" x14ac:dyDescent="0.2">
      <c r="A25">
        <v>7071.96</v>
      </c>
      <c r="B25">
        <v>-46.381999999999998</v>
      </c>
      <c r="C25">
        <v>-46.442</v>
      </c>
      <c r="D25">
        <v>20.501999999999999</v>
      </c>
      <c r="E25">
        <v>129.64400000000001</v>
      </c>
      <c r="F25">
        <v>80</v>
      </c>
      <c r="G25">
        <v>63.014000000000003</v>
      </c>
      <c r="H25">
        <v>2.327</v>
      </c>
    </row>
    <row r="26" spans="1:8" x14ac:dyDescent="0.2">
      <c r="A26">
        <v>7072.2780000000002</v>
      </c>
      <c r="B26">
        <v>-46.444000000000003</v>
      </c>
      <c r="C26">
        <v>-46.506</v>
      </c>
      <c r="D26">
        <v>20.122</v>
      </c>
      <c r="E26">
        <v>130.80699999999999</v>
      </c>
      <c r="F26">
        <v>80</v>
      </c>
      <c r="G26">
        <v>61.210999999999999</v>
      </c>
      <c r="H26">
        <v>2.3580000000000001</v>
      </c>
    </row>
    <row r="27" spans="1:8" x14ac:dyDescent="0.2">
      <c r="A27">
        <v>7072.5810000000001</v>
      </c>
      <c r="B27">
        <v>-46.503</v>
      </c>
      <c r="C27">
        <v>-46.569000000000003</v>
      </c>
      <c r="D27">
        <v>20.591000000000001</v>
      </c>
      <c r="E27">
        <v>131.631</v>
      </c>
      <c r="F27">
        <v>80</v>
      </c>
      <c r="G27">
        <v>61.009</v>
      </c>
      <c r="H27">
        <v>2.38</v>
      </c>
    </row>
    <row r="28" spans="1:8" x14ac:dyDescent="0.2">
      <c r="A28">
        <v>7072.8850000000002</v>
      </c>
      <c r="B28">
        <v>-46.56</v>
      </c>
      <c r="C28">
        <v>-46.628</v>
      </c>
      <c r="D28">
        <v>19.547000000000001</v>
      </c>
      <c r="E28">
        <v>129.54400000000001</v>
      </c>
      <c r="F28">
        <v>80</v>
      </c>
      <c r="G28">
        <v>62.332000000000001</v>
      </c>
      <c r="H28">
        <v>2.3239999999999998</v>
      </c>
    </row>
    <row r="29" spans="1:8" x14ac:dyDescent="0.2">
      <c r="A29">
        <v>7073.1890000000003</v>
      </c>
      <c r="B29">
        <v>-46.612000000000002</v>
      </c>
      <c r="C29">
        <v>-46.680999999999997</v>
      </c>
      <c r="D29">
        <v>17.562999999999999</v>
      </c>
      <c r="E29">
        <v>128.76</v>
      </c>
      <c r="F29">
        <v>80</v>
      </c>
      <c r="G29">
        <v>61.101999999999997</v>
      </c>
      <c r="H29">
        <v>2.3039999999999998</v>
      </c>
    </row>
    <row r="30" spans="1:8" x14ac:dyDescent="0.2">
      <c r="A30">
        <v>7073.7960000000003</v>
      </c>
      <c r="B30">
        <v>-46.698999999999998</v>
      </c>
      <c r="C30">
        <v>-46.773000000000003</v>
      </c>
      <c r="D30">
        <v>15.044</v>
      </c>
      <c r="E30">
        <v>133.179</v>
      </c>
      <c r="F30">
        <v>80</v>
      </c>
      <c r="G30">
        <v>60.945</v>
      </c>
      <c r="H30">
        <v>2.423</v>
      </c>
    </row>
    <row r="31" spans="1:8" x14ac:dyDescent="0.2">
      <c r="A31">
        <v>7074.4089999999997</v>
      </c>
      <c r="B31">
        <v>-46.768999999999998</v>
      </c>
      <c r="C31">
        <v>-46.845999999999997</v>
      </c>
      <c r="D31">
        <v>11.952999999999999</v>
      </c>
      <c r="E31">
        <v>154.49299999999999</v>
      </c>
      <c r="F31">
        <v>80</v>
      </c>
      <c r="G31">
        <v>57.771999999999998</v>
      </c>
      <c r="H31">
        <v>3.0710000000000002</v>
      </c>
    </row>
    <row r="32" spans="1:8" x14ac:dyDescent="0.2">
      <c r="A32">
        <v>7075.0290000000005</v>
      </c>
      <c r="B32">
        <v>-46.828000000000003</v>
      </c>
      <c r="C32">
        <v>-46.906999999999996</v>
      </c>
      <c r="D32">
        <v>9.84</v>
      </c>
      <c r="E32">
        <v>173.63499999999999</v>
      </c>
      <c r="F32">
        <v>80</v>
      </c>
      <c r="G32">
        <v>56.011000000000003</v>
      </c>
      <c r="H32">
        <v>3.7909999999999999</v>
      </c>
    </row>
    <row r="33" spans="1:8" x14ac:dyDescent="0.2">
      <c r="A33">
        <v>7075.6419999999998</v>
      </c>
      <c r="B33">
        <v>-46.88</v>
      </c>
      <c r="C33">
        <v>-46.960999999999999</v>
      </c>
      <c r="D33">
        <v>8.8710000000000004</v>
      </c>
      <c r="E33">
        <v>181.035</v>
      </c>
      <c r="F33">
        <v>80</v>
      </c>
      <c r="G33">
        <v>57.103999999999999</v>
      </c>
      <c r="H33">
        <v>4.1159999999999997</v>
      </c>
    </row>
    <row r="34" spans="1:8" x14ac:dyDescent="0.2">
      <c r="A34">
        <v>7076.259</v>
      </c>
      <c r="B34">
        <v>-46.93</v>
      </c>
      <c r="C34">
        <v>-47.014000000000003</v>
      </c>
      <c r="D34">
        <v>8.5079999999999991</v>
      </c>
      <c r="E34">
        <v>181.14400000000001</v>
      </c>
      <c r="F34">
        <v>80</v>
      </c>
      <c r="G34">
        <v>57.029000000000003</v>
      </c>
      <c r="H34">
        <v>4.1210000000000004</v>
      </c>
    </row>
    <row r="35" spans="1:8" x14ac:dyDescent="0.2">
      <c r="A35">
        <v>7076.8710000000001</v>
      </c>
      <c r="B35">
        <v>-46.981000000000002</v>
      </c>
      <c r="C35">
        <v>-47.067</v>
      </c>
      <c r="D35">
        <v>8.702</v>
      </c>
      <c r="E35">
        <v>175.37899999999999</v>
      </c>
      <c r="F35">
        <v>80</v>
      </c>
      <c r="G35">
        <v>58.277000000000001</v>
      </c>
      <c r="H35">
        <v>3.8650000000000002</v>
      </c>
    </row>
    <row r="36" spans="1:8" x14ac:dyDescent="0.2">
      <c r="A36">
        <v>7077.4949999999999</v>
      </c>
      <c r="B36">
        <v>-47.033999999999999</v>
      </c>
      <c r="C36">
        <v>-47.122</v>
      </c>
      <c r="D36">
        <v>8.8390000000000004</v>
      </c>
      <c r="E36">
        <v>170.35300000000001</v>
      </c>
      <c r="F36">
        <v>80</v>
      </c>
      <c r="G36">
        <v>59.244999999999997</v>
      </c>
      <c r="H36">
        <v>3.6560000000000001</v>
      </c>
    </row>
    <row r="37" spans="1:8" x14ac:dyDescent="0.2">
      <c r="A37">
        <v>7078.1049999999996</v>
      </c>
      <c r="B37">
        <v>-47.085999999999999</v>
      </c>
      <c r="C37">
        <v>-47.177</v>
      </c>
      <c r="D37">
        <v>8.9079999999999995</v>
      </c>
      <c r="E37">
        <v>161.446</v>
      </c>
      <c r="F37">
        <v>80</v>
      </c>
      <c r="G37">
        <v>59.488</v>
      </c>
      <c r="H37">
        <v>3.3149999999999999</v>
      </c>
    </row>
    <row r="38" spans="1:8" x14ac:dyDescent="0.2">
      <c r="A38">
        <v>7078.7169999999996</v>
      </c>
      <c r="B38">
        <v>-47.143999999999998</v>
      </c>
      <c r="C38">
        <v>-47.237000000000002</v>
      </c>
      <c r="D38">
        <v>9.8279999999999994</v>
      </c>
      <c r="E38">
        <v>156.93700000000001</v>
      </c>
      <c r="F38">
        <v>80</v>
      </c>
      <c r="G38">
        <v>59.918999999999997</v>
      </c>
      <c r="H38">
        <v>3.1549999999999998</v>
      </c>
    </row>
    <row r="39" spans="1:8" x14ac:dyDescent="0.2">
      <c r="A39">
        <v>7079.3339999999998</v>
      </c>
      <c r="B39">
        <v>-47.21</v>
      </c>
      <c r="C39">
        <v>-47.305999999999997</v>
      </c>
      <c r="D39">
        <v>11.239000000000001</v>
      </c>
      <c r="E39">
        <v>154.40899999999999</v>
      </c>
      <c r="F39">
        <v>80</v>
      </c>
      <c r="G39">
        <v>60.511000000000003</v>
      </c>
      <c r="H39">
        <v>3.0680000000000001</v>
      </c>
    </row>
    <row r="40" spans="1:8" x14ac:dyDescent="0.2">
      <c r="A40">
        <v>7079.9560000000001</v>
      </c>
      <c r="B40">
        <v>-47.283999999999999</v>
      </c>
      <c r="C40">
        <v>-47.383000000000003</v>
      </c>
      <c r="D40">
        <v>12.411</v>
      </c>
      <c r="E40">
        <v>144.27699999999999</v>
      </c>
      <c r="F40">
        <v>80</v>
      </c>
      <c r="G40">
        <v>61.021000000000001</v>
      </c>
      <c r="H40">
        <v>2.7440000000000002</v>
      </c>
    </row>
    <row r="41" spans="1:8" x14ac:dyDescent="0.2">
      <c r="A41">
        <v>7080.5640000000003</v>
      </c>
      <c r="B41">
        <v>-47.362000000000002</v>
      </c>
      <c r="C41">
        <v>-47.465000000000003</v>
      </c>
      <c r="D41">
        <v>13.361000000000001</v>
      </c>
      <c r="E41">
        <v>137.166</v>
      </c>
      <c r="F41">
        <v>80</v>
      </c>
      <c r="G41">
        <v>61.209000000000003</v>
      </c>
      <c r="H41">
        <v>2.5339999999999998</v>
      </c>
    </row>
    <row r="42" spans="1:8" x14ac:dyDescent="0.2">
      <c r="A42">
        <v>7081.1719999999996</v>
      </c>
      <c r="B42">
        <v>-47.441000000000003</v>
      </c>
      <c r="C42">
        <v>-47.546999999999997</v>
      </c>
      <c r="D42">
        <v>13.481</v>
      </c>
      <c r="E42">
        <v>126.098</v>
      </c>
      <c r="F42">
        <v>80</v>
      </c>
      <c r="G42">
        <v>61.65</v>
      </c>
      <c r="H42">
        <v>2.234</v>
      </c>
    </row>
    <row r="43" spans="1:8" x14ac:dyDescent="0.2">
      <c r="A43">
        <v>7081.7910000000002</v>
      </c>
      <c r="B43">
        <v>-47.518999999999998</v>
      </c>
      <c r="C43">
        <v>-47.628</v>
      </c>
      <c r="D43">
        <v>13.191000000000001</v>
      </c>
      <c r="E43">
        <v>116.02800000000001</v>
      </c>
      <c r="F43">
        <v>80</v>
      </c>
      <c r="G43">
        <v>60.341999999999999</v>
      </c>
      <c r="H43">
        <v>1.9850000000000001</v>
      </c>
    </row>
    <row r="44" spans="1:8" x14ac:dyDescent="0.2">
      <c r="A44">
        <v>7082.41</v>
      </c>
      <c r="B44">
        <v>-47.588000000000001</v>
      </c>
      <c r="C44">
        <v>-47.7</v>
      </c>
      <c r="D44">
        <v>11.596</v>
      </c>
      <c r="E44">
        <v>124.18600000000001</v>
      </c>
      <c r="F44">
        <v>80</v>
      </c>
      <c r="G44">
        <v>61.552</v>
      </c>
      <c r="H44">
        <v>2.1850000000000001</v>
      </c>
    </row>
    <row r="45" spans="1:8" x14ac:dyDescent="0.2">
      <c r="A45">
        <v>7172.058</v>
      </c>
      <c r="B45">
        <v>-47.77</v>
      </c>
      <c r="C45">
        <v>-47.77</v>
      </c>
      <c r="D45">
        <v>0</v>
      </c>
      <c r="E45">
        <v>127.251</v>
      </c>
      <c r="F45">
        <v>80</v>
      </c>
      <c r="G45">
        <v>63.982999999999997</v>
      </c>
      <c r="H45">
        <v>2.2639999999999998</v>
      </c>
    </row>
    <row r="46" spans="1:8" x14ac:dyDescent="0.2">
      <c r="A46">
        <v>7172.6809999999996</v>
      </c>
      <c r="B46">
        <v>-47.875</v>
      </c>
      <c r="C46">
        <v>-47.877000000000002</v>
      </c>
      <c r="D46">
        <v>17.087</v>
      </c>
      <c r="E46">
        <v>117.247</v>
      </c>
      <c r="F46">
        <v>80</v>
      </c>
      <c r="G46">
        <v>64.006</v>
      </c>
      <c r="H46">
        <v>2.0139999999999998</v>
      </c>
    </row>
    <row r="47" spans="1:8" x14ac:dyDescent="0.2">
      <c r="A47">
        <v>7172.99</v>
      </c>
      <c r="B47">
        <v>-47.930999999999997</v>
      </c>
      <c r="C47">
        <v>-47.933999999999997</v>
      </c>
      <c r="D47">
        <v>18.387</v>
      </c>
      <c r="E47">
        <v>119.473</v>
      </c>
      <c r="F47">
        <v>80</v>
      </c>
      <c r="G47">
        <v>61.533999999999999</v>
      </c>
      <c r="H47">
        <v>2.0680000000000001</v>
      </c>
    </row>
    <row r="48" spans="1:8" x14ac:dyDescent="0.2">
      <c r="A48">
        <v>7173.3019999999997</v>
      </c>
      <c r="B48">
        <v>-47.984999999999999</v>
      </c>
      <c r="C48">
        <v>-47.988</v>
      </c>
      <c r="D48">
        <v>17.474</v>
      </c>
      <c r="E48">
        <v>122.108</v>
      </c>
      <c r="F48">
        <v>80</v>
      </c>
      <c r="G48">
        <v>64.947000000000003</v>
      </c>
      <c r="H48">
        <v>2.133</v>
      </c>
    </row>
    <row r="49" spans="1:8" x14ac:dyDescent="0.2">
      <c r="A49">
        <v>7173.6109999999999</v>
      </c>
      <c r="B49">
        <v>-48.036999999999999</v>
      </c>
      <c r="C49">
        <v>-48.040999999999997</v>
      </c>
      <c r="D49">
        <v>17.120999999999999</v>
      </c>
      <c r="E49">
        <v>115.051</v>
      </c>
      <c r="F49">
        <v>80</v>
      </c>
      <c r="G49">
        <v>68.838999999999999</v>
      </c>
      <c r="H49">
        <v>1.9610000000000001</v>
      </c>
    </row>
    <row r="50" spans="1:8" x14ac:dyDescent="0.2">
      <c r="A50">
        <v>7174.2190000000001</v>
      </c>
      <c r="B50">
        <v>-48.133000000000003</v>
      </c>
      <c r="C50">
        <v>-48.137999999999998</v>
      </c>
      <c r="D50">
        <v>15.944000000000001</v>
      </c>
      <c r="E50">
        <v>90.98</v>
      </c>
      <c r="F50">
        <v>80</v>
      </c>
      <c r="G50">
        <v>69.171000000000006</v>
      </c>
      <c r="H50">
        <v>1.4410000000000001</v>
      </c>
    </row>
    <row r="51" spans="1:8" x14ac:dyDescent="0.2">
      <c r="A51">
        <v>7174.8360000000002</v>
      </c>
      <c r="B51">
        <v>-48.225000000000001</v>
      </c>
      <c r="C51">
        <v>-48.23</v>
      </c>
      <c r="D51">
        <v>14.984</v>
      </c>
      <c r="E51">
        <v>71.781000000000006</v>
      </c>
      <c r="F51">
        <v>80</v>
      </c>
      <c r="G51">
        <v>68.908000000000001</v>
      </c>
      <c r="H51">
        <v>1.081</v>
      </c>
    </row>
    <row r="52" spans="1:8" x14ac:dyDescent="0.2">
      <c r="A52">
        <v>7175.4530000000004</v>
      </c>
      <c r="B52">
        <v>-48.32</v>
      </c>
      <c r="C52">
        <v>-48.326000000000001</v>
      </c>
      <c r="D52">
        <v>15.548</v>
      </c>
      <c r="E52">
        <v>58.621000000000002</v>
      </c>
      <c r="F52">
        <v>80</v>
      </c>
      <c r="G52">
        <v>65.632999999999996</v>
      </c>
      <c r="H52">
        <v>0.85599999999999998</v>
      </c>
    </row>
    <row r="53" spans="1:8" x14ac:dyDescent="0.2">
      <c r="A53">
        <v>7175.7650000000003</v>
      </c>
      <c r="B53">
        <v>-48.371000000000002</v>
      </c>
      <c r="C53">
        <v>-48.378</v>
      </c>
      <c r="D53">
        <v>16.545999999999999</v>
      </c>
      <c r="E53">
        <v>53.168999999999997</v>
      </c>
      <c r="F53">
        <v>80</v>
      </c>
      <c r="G53">
        <v>68.626000000000005</v>
      </c>
      <c r="H53">
        <v>0.76800000000000002</v>
      </c>
    </row>
    <row r="54" spans="1:8" x14ac:dyDescent="0.2">
      <c r="A54">
        <v>7176.085</v>
      </c>
      <c r="B54">
        <v>-48.423999999999999</v>
      </c>
      <c r="C54">
        <v>-48.432000000000002</v>
      </c>
      <c r="D54">
        <v>16.753</v>
      </c>
      <c r="E54">
        <v>52.652000000000001</v>
      </c>
      <c r="F54">
        <v>80</v>
      </c>
      <c r="G54">
        <v>69.933000000000007</v>
      </c>
      <c r="H54">
        <v>0.75900000000000001</v>
      </c>
    </row>
    <row r="55" spans="1:8" x14ac:dyDescent="0.2">
      <c r="A55">
        <v>7176.3890000000001</v>
      </c>
      <c r="B55">
        <v>-48.476999999999997</v>
      </c>
      <c r="C55">
        <v>-48.485999999999997</v>
      </c>
      <c r="D55">
        <v>17.919</v>
      </c>
      <c r="E55">
        <v>59.594000000000001</v>
      </c>
      <c r="F55">
        <v>80</v>
      </c>
      <c r="G55">
        <v>69.281999999999996</v>
      </c>
      <c r="H55">
        <v>0.873</v>
      </c>
    </row>
    <row r="56" spans="1:8" x14ac:dyDescent="0.2">
      <c r="A56">
        <v>7176.6930000000002</v>
      </c>
      <c r="B56">
        <v>-48.530999999999999</v>
      </c>
      <c r="C56">
        <v>-48.540999999999997</v>
      </c>
      <c r="D56">
        <v>17.937000000000001</v>
      </c>
      <c r="E56">
        <v>67.727000000000004</v>
      </c>
      <c r="F56">
        <v>80</v>
      </c>
      <c r="G56">
        <v>68.319000000000003</v>
      </c>
      <c r="H56">
        <v>1.01</v>
      </c>
    </row>
    <row r="57" spans="1:8" x14ac:dyDescent="0.2">
      <c r="A57">
        <v>7176.9960000000001</v>
      </c>
      <c r="B57">
        <v>-48.585000000000001</v>
      </c>
      <c r="C57">
        <v>-48.594999999999999</v>
      </c>
      <c r="D57">
        <v>17.841000000000001</v>
      </c>
      <c r="E57">
        <v>78.152000000000001</v>
      </c>
      <c r="F57">
        <v>80</v>
      </c>
      <c r="G57">
        <v>65.84</v>
      </c>
      <c r="H57">
        <v>1.196</v>
      </c>
    </row>
    <row r="58" spans="1:8" x14ac:dyDescent="0.2">
      <c r="A58">
        <v>7177.3019999999997</v>
      </c>
      <c r="B58">
        <v>-48.637</v>
      </c>
      <c r="C58">
        <v>-48.648000000000003</v>
      </c>
      <c r="D58">
        <v>17.3</v>
      </c>
      <c r="E58">
        <v>86.052000000000007</v>
      </c>
      <c r="F58">
        <v>80</v>
      </c>
      <c r="G58">
        <v>63.716000000000001</v>
      </c>
      <c r="H58">
        <v>1.3440000000000001</v>
      </c>
    </row>
    <row r="59" spans="1:8" x14ac:dyDescent="0.2">
      <c r="A59">
        <v>7177.6049999999996</v>
      </c>
      <c r="B59">
        <v>-48.688000000000002</v>
      </c>
      <c r="C59">
        <v>-48.698999999999998</v>
      </c>
      <c r="D59">
        <v>17.116</v>
      </c>
      <c r="E59">
        <v>76.617999999999995</v>
      </c>
      <c r="F59">
        <v>80</v>
      </c>
      <c r="G59">
        <v>64.900000000000006</v>
      </c>
      <c r="H59">
        <v>1.1679999999999999</v>
      </c>
    </row>
    <row r="60" spans="1:8" x14ac:dyDescent="0.2">
      <c r="A60">
        <v>7178.2139999999999</v>
      </c>
      <c r="B60">
        <v>-48.786000000000001</v>
      </c>
      <c r="C60">
        <v>-48.798999999999999</v>
      </c>
      <c r="D60">
        <v>16.263000000000002</v>
      </c>
      <c r="E60">
        <v>49.095999999999997</v>
      </c>
      <c r="F60">
        <v>80</v>
      </c>
      <c r="G60">
        <v>73.277000000000001</v>
      </c>
      <c r="H60">
        <v>0.70299999999999996</v>
      </c>
    </row>
    <row r="61" spans="1:8" x14ac:dyDescent="0.2">
      <c r="A61">
        <v>7178.8220000000001</v>
      </c>
      <c r="B61">
        <v>-48.878999999999998</v>
      </c>
      <c r="C61">
        <v>-48.892000000000003</v>
      </c>
      <c r="D61">
        <v>15.457000000000001</v>
      </c>
      <c r="E61">
        <v>36.688000000000002</v>
      </c>
      <c r="F61">
        <v>80</v>
      </c>
      <c r="G61">
        <v>65.992999999999995</v>
      </c>
      <c r="H61">
        <v>0.51300000000000001</v>
      </c>
    </row>
    <row r="62" spans="1:8" x14ac:dyDescent="0.2">
      <c r="A62">
        <v>7179.4350000000004</v>
      </c>
      <c r="B62">
        <v>-48.969000000000001</v>
      </c>
      <c r="C62">
        <v>-48.982999999999997</v>
      </c>
      <c r="D62">
        <v>14.792</v>
      </c>
      <c r="E62">
        <v>42.896999999999998</v>
      </c>
      <c r="F62">
        <v>80</v>
      </c>
      <c r="G62">
        <v>68.959999999999994</v>
      </c>
      <c r="H62">
        <v>0.60699999999999998</v>
      </c>
    </row>
    <row r="63" spans="1:8" x14ac:dyDescent="0.2">
      <c r="A63">
        <v>7180.0450000000001</v>
      </c>
      <c r="B63">
        <v>-49.055999999999997</v>
      </c>
      <c r="C63">
        <v>-49.070999999999998</v>
      </c>
      <c r="D63">
        <v>14.327999999999999</v>
      </c>
      <c r="E63">
        <v>69.593000000000004</v>
      </c>
      <c r="F63">
        <v>80</v>
      </c>
      <c r="G63">
        <v>71.831000000000003</v>
      </c>
      <c r="H63">
        <v>1.0429999999999999</v>
      </c>
    </row>
    <row r="64" spans="1:8" x14ac:dyDescent="0.2">
      <c r="A64">
        <v>7180.6540000000005</v>
      </c>
      <c r="B64">
        <v>-49.137</v>
      </c>
      <c r="C64">
        <v>-49.152999999999999</v>
      </c>
      <c r="D64">
        <v>13.481999999999999</v>
      </c>
      <c r="E64">
        <v>83.37</v>
      </c>
      <c r="F64">
        <v>80</v>
      </c>
      <c r="G64">
        <v>72.739999999999995</v>
      </c>
      <c r="H64">
        <v>1.2929999999999999</v>
      </c>
    </row>
    <row r="65" spans="1:8" x14ac:dyDescent="0.2">
      <c r="A65">
        <v>7181.2650000000003</v>
      </c>
      <c r="B65">
        <v>-49.212000000000003</v>
      </c>
      <c r="C65">
        <v>-49.228999999999999</v>
      </c>
      <c r="D65">
        <v>12.534000000000001</v>
      </c>
      <c r="E65">
        <v>93.433000000000007</v>
      </c>
      <c r="F65">
        <v>80</v>
      </c>
      <c r="G65">
        <v>59.750999999999998</v>
      </c>
      <c r="H65">
        <v>1.49</v>
      </c>
    </row>
    <row r="66" spans="1:8" x14ac:dyDescent="0.2">
      <c r="A66">
        <v>7181.8729999999996</v>
      </c>
      <c r="B66">
        <v>-49.284999999999997</v>
      </c>
      <c r="C66">
        <v>-49.302</v>
      </c>
      <c r="D66">
        <v>12.007</v>
      </c>
      <c r="E66">
        <v>61.118000000000002</v>
      </c>
      <c r="F66">
        <v>80</v>
      </c>
      <c r="G66">
        <v>62.606999999999999</v>
      </c>
      <c r="H66">
        <v>0.89800000000000002</v>
      </c>
    </row>
    <row r="67" spans="1:8" x14ac:dyDescent="0.2">
      <c r="A67">
        <v>7182.482</v>
      </c>
      <c r="B67">
        <v>-49.353999999999999</v>
      </c>
      <c r="C67">
        <v>-49.372999999999998</v>
      </c>
      <c r="D67">
        <v>11.542</v>
      </c>
      <c r="E67">
        <v>36.299999999999997</v>
      </c>
      <c r="F67">
        <v>80</v>
      </c>
      <c r="G67">
        <v>76.917000000000002</v>
      </c>
      <c r="H67">
        <v>0.50700000000000001</v>
      </c>
    </row>
    <row r="68" spans="1:8" x14ac:dyDescent="0.2">
      <c r="A68">
        <v>7183.0990000000002</v>
      </c>
      <c r="B68">
        <v>-49.423000000000002</v>
      </c>
      <c r="C68">
        <v>-49.442</v>
      </c>
      <c r="D68">
        <v>11.324</v>
      </c>
      <c r="E68">
        <v>30.629000000000001</v>
      </c>
      <c r="F68">
        <v>80</v>
      </c>
      <c r="G68">
        <v>75.046000000000006</v>
      </c>
      <c r="H68">
        <v>0.42299999999999999</v>
      </c>
    </row>
    <row r="69" spans="1:8" x14ac:dyDescent="0.2">
      <c r="A69">
        <v>7183.7120000000004</v>
      </c>
      <c r="B69">
        <v>-49.49</v>
      </c>
      <c r="C69">
        <v>-49.51</v>
      </c>
      <c r="D69">
        <v>11.036</v>
      </c>
      <c r="E69">
        <v>25.356000000000002</v>
      </c>
      <c r="F69">
        <v>80</v>
      </c>
      <c r="G69">
        <v>64.768000000000001</v>
      </c>
      <c r="H69">
        <v>0.34699999999999998</v>
      </c>
    </row>
    <row r="70" spans="1:8" x14ac:dyDescent="0.2">
      <c r="A70">
        <v>7184.3339999999998</v>
      </c>
      <c r="B70">
        <v>-49.555</v>
      </c>
      <c r="C70">
        <v>-49.576000000000001</v>
      </c>
      <c r="D70">
        <v>10.532999999999999</v>
      </c>
      <c r="E70">
        <v>54.719000000000001</v>
      </c>
      <c r="F70">
        <v>80</v>
      </c>
      <c r="G70">
        <v>70.884</v>
      </c>
      <c r="H70">
        <v>0.79300000000000004</v>
      </c>
    </row>
    <row r="71" spans="1:8" x14ac:dyDescent="0.2">
      <c r="A71">
        <v>7184.9570000000003</v>
      </c>
      <c r="B71">
        <v>-49.618000000000002</v>
      </c>
      <c r="C71">
        <v>-49.639000000000003</v>
      </c>
      <c r="D71">
        <v>10.202999999999999</v>
      </c>
      <c r="E71">
        <v>92.274000000000001</v>
      </c>
      <c r="F71">
        <v>80</v>
      </c>
      <c r="G71">
        <v>70.600999999999999</v>
      </c>
      <c r="H71">
        <v>1.4670000000000001</v>
      </c>
    </row>
    <row r="72" spans="1:8" x14ac:dyDescent="0.2">
      <c r="A72">
        <v>7185.5749999999998</v>
      </c>
      <c r="B72">
        <v>-49.677999999999997</v>
      </c>
      <c r="C72">
        <v>-49.7</v>
      </c>
      <c r="D72">
        <v>9.8079999999999998</v>
      </c>
      <c r="E72">
        <v>121.03</v>
      </c>
      <c r="F72">
        <v>80</v>
      </c>
      <c r="G72">
        <v>66.686999999999998</v>
      </c>
      <c r="H72">
        <v>2.1059999999999999</v>
      </c>
    </row>
    <row r="73" spans="1:8" x14ac:dyDescent="0.2">
      <c r="A73">
        <v>7186.1949999999997</v>
      </c>
      <c r="B73">
        <v>-49.734999999999999</v>
      </c>
      <c r="C73">
        <v>-49.756999999999998</v>
      </c>
      <c r="D73">
        <v>9.25</v>
      </c>
      <c r="E73">
        <v>135.67099999999999</v>
      </c>
      <c r="F73">
        <v>80</v>
      </c>
      <c r="G73">
        <v>62.933</v>
      </c>
      <c r="H73">
        <v>2.492</v>
      </c>
    </row>
    <row r="74" spans="1:8" x14ac:dyDescent="0.2">
      <c r="A74">
        <v>7187.1289999999999</v>
      </c>
      <c r="B74">
        <v>-49.801000000000002</v>
      </c>
      <c r="C74">
        <v>-49.825000000000003</v>
      </c>
      <c r="D74">
        <v>7.2210000000000001</v>
      </c>
      <c r="E74">
        <v>131.779</v>
      </c>
      <c r="F74">
        <v>80</v>
      </c>
      <c r="G74">
        <v>67.742999999999995</v>
      </c>
      <c r="H74">
        <v>2.3839999999999999</v>
      </c>
    </row>
    <row r="75" spans="1:8" x14ac:dyDescent="0.2">
      <c r="A75">
        <v>7192.0879999999997</v>
      </c>
      <c r="B75">
        <v>-49.862000000000002</v>
      </c>
      <c r="C75">
        <v>-49.886000000000003</v>
      </c>
      <c r="D75">
        <v>1.238</v>
      </c>
      <c r="E75">
        <v>108.57299999999999</v>
      </c>
      <c r="F75">
        <v>80</v>
      </c>
      <c r="G75">
        <v>62.170999999999999</v>
      </c>
      <c r="H75">
        <v>1.8120000000000001</v>
      </c>
    </row>
    <row r="76" spans="1:8" x14ac:dyDescent="0.2">
      <c r="A76">
        <v>7193.3819999999996</v>
      </c>
      <c r="B76">
        <v>-49.927</v>
      </c>
      <c r="C76">
        <v>-49.951999999999998</v>
      </c>
      <c r="D76">
        <v>5.1130000000000004</v>
      </c>
      <c r="E76">
        <v>132.35499999999999</v>
      </c>
      <c r="F76">
        <v>80</v>
      </c>
      <c r="G76">
        <v>59.972999999999999</v>
      </c>
      <c r="H76">
        <v>2.4</v>
      </c>
    </row>
    <row r="77" spans="1:8" x14ac:dyDescent="0.2">
      <c r="A77">
        <v>7194.3149999999996</v>
      </c>
      <c r="B77">
        <v>-49.978999999999999</v>
      </c>
      <c r="C77">
        <v>-50.005000000000003</v>
      </c>
      <c r="D77">
        <v>5.6219999999999999</v>
      </c>
      <c r="E77">
        <v>154.09800000000001</v>
      </c>
      <c r="F77">
        <v>80</v>
      </c>
      <c r="G77">
        <v>58.457999999999998</v>
      </c>
      <c r="H77">
        <v>3.0579999999999998</v>
      </c>
    </row>
    <row r="78" spans="1:8" x14ac:dyDescent="0.2">
      <c r="A78">
        <v>7195.2489999999998</v>
      </c>
      <c r="B78">
        <v>-50.034999999999997</v>
      </c>
      <c r="C78">
        <v>-50.061</v>
      </c>
      <c r="D78">
        <v>6.0519999999999996</v>
      </c>
      <c r="E78">
        <v>166.86799999999999</v>
      </c>
      <c r="F78">
        <v>80</v>
      </c>
      <c r="G78">
        <v>55.02</v>
      </c>
      <c r="H78">
        <v>3.5190000000000001</v>
      </c>
    </row>
    <row r="79" spans="1:8" x14ac:dyDescent="0.2">
      <c r="A79">
        <v>7196.18</v>
      </c>
      <c r="B79">
        <v>-50.091999999999999</v>
      </c>
      <c r="C79">
        <v>-50.119</v>
      </c>
      <c r="D79">
        <v>6.1879999999999997</v>
      </c>
      <c r="E79">
        <v>170.45500000000001</v>
      </c>
      <c r="F79">
        <v>80</v>
      </c>
      <c r="G79">
        <v>60.249000000000002</v>
      </c>
      <c r="H79">
        <v>3.66</v>
      </c>
    </row>
    <row r="80" spans="1:8" x14ac:dyDescent="0.2">
      <c r="A80">
        <v>7197.1059999999998</v>
      </c>
      <c r="B80">
        <v>-50.148000000000003</v>
      </c>
      <c r="C80">
        <v>-50.174999999999997</v>
      </c>
      <c r="D80">
        <v>6.0650000000000004</v>
      </c>
      <c r="E80">
        <v>177.54900000000001</v>
      </c>
      <c r="F80">
        <v>80</v>
      </c>
      <c r="G80">
        <v>57.125</v>
      </c>
      <c r="H80">
        <v>3.9590000000000001</v>
      </c>
    </row>
    <row r="81" spans="1:8" x14ac:dyDescent="0.2">
      <c r="A81">
        <v>7198.0439999999999</v>
      </c>
      <c r="B81">
        <v>-50.203000000000003</v>
      </c>
      <c r="C81">
        <v>-50.231000000000002</v>
      </c>
      <c r="D81">
        <v>5.9480000000000004</v>
      </c>
      <c r="E81">
        <v>170.29300000000001</v>
      </c>
      <c r="F81">
        <v>80</v>
      </c>
      <c r="G81">
        <v>59.502000000000002</v>
      </c>
      <c r="H81">
        <v>3.6539999999999999</v>
      </c>
    </row>
    <row r="82" spans="1:8" x14ac:dyDescent="0.2">
      <c r="A82">
        <v>7198.973</v>
      </c>
      <c r="B82">
        <v>-50.259</v>
      </c>
      <c r="C82">
        <v>-50.287999999999997</v>
      </c>
      <c r="D82">
        <v>6.1609999999999996</v>
      </c>
      <c r="E82">
        <v>164.26300000000001</v>
      </c>
      <c r="F82">
        <v>80</v>
      </c>
      <c r="G82">
        <v>65.453999999999994</v>
      </c>
      <c r="H82">
        <v>3.419</v>
      </c>
    </row>
    <row r="83" spans="1:8" x14ac:dyDescent="0.2">
      <c r="A83">
        <v>7199.9040000000005</v>
      </c>
      <c r="B83">
        <v>-50.311999999999998</v>
      </c>
      <c r="C83">
        <v>-50.341000000000001</v>
      </c>
      <c r="D83">
        <v>5.74</v>
      </c>
      <c r="E83">
        <v>164.208</v>
      </c>
      <c r="F83">
        <v>80</v>
      </c>
      <c r="G83">
        <v>58.488</v>
      </c>
      <c r="H83">
        <v>3.4169999999999998</v>
      </c>
    </row>
    <row r="84" spans="1:8" x14ac:dyDescent="0.2">
      <c r="A84">
        <v>7201.1369999999997</v>
      </c>
      <c r="B84">
        <v>-50.377000000000002</v>
      </c>
      <c r="C84">
        <v>-50.406999999999996</v>
      </c>
      <c r="D84">
        <v>5.3369999999999997</v>
      </c>
      <c r="E84">
        <v>167.31800000000001</v>
      </c>
      <c r="F84">
        <v>80</v>
      </c>
      <c r="G84">
        <v>60.456000000000003</v>
      </c>
      <c r="H84">
        <v>3.536</v>
      </c>
    </row>
    <row r="85" spans="1:8" x14ac:dyDescent="0.2">
      <c r="A85">
        <v>7202.3829999999998</v>
      </c>
      <c r="B85">
        <v>-50.444000000000003</v>
      </c>
      <c r="C85">
        <v>-50.475000000000001</v>
      </c>
      <c r="D85">
        <v>5.4279999999999999</v>
      </c>
      <c r="E85">
        <v>166.096</v>
      </c>
      <c r="F85">
        <v>80</v>
      </c>
      <c r="G85">
        <v>56.625999999999998</v>
      </c>
      <c r="H85">
        <v>3.4889999999999999</v>
      </c>
    </row>
    <row r="86" spans="1:8" x14ac:dyDescent="0.2">
      <c r="A86">
        <v>7203.3180000000002</v>
      </c>
      <c r="B86">
        <v>-50.5</v>
      </c>
      <c r="C86">
        <v>-50.530999999999999</v>
      </c>
      <c r="D86">
        <v>6.0190000000000001</v>
      </c>
      <c r="E86">
        <v>171.11699999999999</v>
      </c>
      <c r="F86">
        <v>80</v>
      </c>
      <c r="G86">
        <v>58.042999999999999</v>
      </c>
      <c r="H86">
        <v>3.6869999999999998</v>
      </c>
    </row>
    <row r="87" spans="1:8" x14ac:dyDescent="0.2">
      <c r="A87">
        <v>7204.2380000000003</v>
      </c>
      <c r="B87">
        <v>-50.558</v>
      </c>
      <c r="C87">
        <v>-50.588999999999999</v>
      </c>
      <c r="D87">
        <v>6.3239999999999998</v>
      </c>
      <c r="E87">
        <v>157.86000000000001</v>
      </c>
      <c r="F87">
        <v>80</v>
      </c>
      <c r="G87">
        <v>61.578000000000003</v>
      </c>
      <c r="H87">
        <v>3.1869999999999998</v>
      </c>
    </row>
    <row r="88" spans="1:8" x14ac:dyDescent="0.2">
      <c r="A88">
        <v>7205.183</v>
      </c>
      <c r="B88">
        <v>-50.613999999999997</v>
      </c>
      <c r="C88">
        <v>-50.646000000000001</v>
      </c>
      <c r="D88">
        <v>5.9930000000000003</v>
      </c>
      <c r="E88">
        <v>168.89699999999999</v>
      </c>
      <c r="F88">
        <v>80</v>
      </c>
      <c r="G88">
        <v>60.215000000000003</v>
      </c>
      <c r="H88">
        <v>3.5979999999999999</v>
      </c>
    </row>
    <row r="89" spans="1:8" x14ac:dyDescent="0.2">
      <c r="A89">
        <v>7206.1189999999997</v>
      </c>
      <c r="B89">
        <v>-50.667000000000002</v>
      </c>
      <c r="C89">
        <v>-50.7</v>
      </c>
      <c r="D89">
        <v>5.782</v>
      </c>
      <c r="E89">
        <v>169.81100000000001</v>
      </c>
      <c r="F89">
        <v>80</v>
      </c>
      <c r="G89">
        <v>60.951000000000001</v>
      </c>
      <c r="H89">
        <v>3.6349999999999998</v>
      </c>
    </row>
    <row r="90" spans="1:8" x14ac:dyDescent="0.2">
      <c r="A90">
        <v>7260.63</v>
      </c>
      <c r="B90">
        <v>-50.764000000000003</v>
      </c>
      <c r="C90">
        <v>-50.764000000000003</v>
      </c>
      <c r="D90">
        <v>0</v>
      </c>
      <c r="E90">
        <v>158.322</v>
      </c>
      <c r="F90">
        <v>80</v>
      </c>
      <c r="G90">
        <v>59.939</v>
      </c>
      <c r="H90">
        <v>3.2029999999999998</v>
      </c>
    </row>
    <row r="91" spans="1:8" x14ac:dyDescent="0.2">
      <c r="A91">
        <v>7261.8710000000001</v>
      </c>
      <c r="B91">
        <v>-50.828000000000003</v>
      </c>
      <c r="C91">
        <v>-50.828000000000003</v>
      </c>
      <c r="D91">
        <v>5.1639999999999997</v>
      </c>
      <c r="E91">
        <v>154.279</v>
      </c>
      <c r="F91">
        <v>80</v>
      </c>
      <c r="G91">
        <v>62.564999999999998</v>
      </c>
      <c r="H91">
        <v>3.0640000000000001</v>
      </c>
    </row>
    <row r="92" spans="1:8" x14ac:dyDescent="0.2">
      <c r="A92">
        <v>7263.1189999999997</v>
      </c>
      <c r="B92">
        <v>-50.887</v>
      </c>
      <c r="C92">
        <v>-50.887</v>
      </c>
      <c r="D92">
        <v>4.6900000000000004</v>
      </c>
      <c r="E92">
        <v>146.654</v>
      </c>
      <c r="F92">
        <v>80</v>
      </c>
      <c r="G92">
        <v>59.819000000000003</v>
      </c>
      <c r="H92">
        <v>2.8170000000000002</v>
      </c>
    </row>
    <row r="93" spans="1:8" x14ac:dyDescent="0.2">
      <c r="A93">
        <v>7264.35</v>
      </c>
      <c r="B93">
        <v>-50.942999999999998</v>
      </c>
      <c r="C93">
        <v>-50.942999999999998</v>
      </c>
      <c r="D93">
        <v>4.5830000000000002</v>
      </c>
      <c r="E93">
        <v>128.511</v>
      </c>
      <c r="F93">
        <v>80</v>
      </c>
      <c r="G93">
        <v>64.182000000000002</v>
      </c>
      <c r="H93">
        <v>2.2970000000000002</v>
      </c>
    </row>
    <row r="94" spans="1:8" x14ac:dyDescent="0.2">
      <c r="A94">
        <v>7265.8680000000004</v>
      </c>
      <c r="B94">
        <v>-51.003999999999998</v>
      </c>
      <c r="C94">
        <v>-51.003999999999998</v>
      </c>
      <c r="D94">
        <v>3.9729999999999999</v>
      </c>
      <c r="E94">
        <v>114.828</v>
      </c>
      <c r="F94">
        <v>80</v>
      </c>
      <c r="G94">
        <v>63.567</v>
      </c>
      <c r="H94">
        <v>1.956</v>
      </c>
    </row>
    <row r="95" spans="1:8" x14ac:dyDescent="0.2">
      <c r="A95">
        <v>2667.0749999999998</v>
      </c>
      <c r="B95">
        <v>-51.057000000000002</v>
      </c>
      <c r="C95">
        <v>-51.048000000000002</v>
      </c>
      <c r="D95">
        <v>8.3239999999999998</v>
      </c>
      <c r="E95">
        <v>1.845</v>
      </c>
      <c r="F95">
        <v>100</v>
      </c>
      <c r="G95">
        <v>72.018000000000001</v>
      </c>
      <c r="H95">
        <v>2.4E-2</v>
      </c>
    </row>
    <row r="96" spans="1:8" x14ac:dyDescent="0.2">
      <c r="A96">
        <v>2667.6950000000002</v>
      </c>
      <c r="B96">
        <v>-51.107999999999997</v>
      </c>
      <c r="C96">
        <v>-51.098999999999997</v>
      </c>
      <c r="D96">
        <v>8.15</v>
      </c>
      <c r="E96">
        <v>7.7690000000000001</v>
      </c>
      <c r="F96">
        <v>100</v>
      </c>
      <c r="G96">
        <v>71.545000000000002</v>
      </c>
      <c r="H96">
        <v>0.10299999999999999</v>
      </c>
    </row>
    <row r="97" spans="1:8" x14ac:dyDescent="0.2">
      <c r="A97">
        <v>2668.3110000000001</v>
      </c>
      <c r="B97">
        <v>-51.161999999999999</v>
      </c>
      <c r="C97">
        <v>-51.152999999999999</v>
      </c>
      <c r="D97">
        <v>8.7110000000000003</v>
      </c>
      <c r="E97">
        <v>34.027999999999999</v>
      </c>
      <c r="F97">
        <v>100</v>
      </c>
      <c r="G97">
        <v>69.698999999999998</v>
      </c>
      <c r="H97">
        <v>0.47499999999999998</v>
      </c>
    </row>
    <row r="98" spans="1:8" x14ac:dyDescent="0.2">
      <c r="A98">
        <v>2668.9279999999999</v>
      </c>
      <c r="B98">
        <v>-51.216000000000001</v>
      </c>
      <c r="C98">
        <v>-51.206000000000003</v>
      </c>
      <c r="D98">
        <v>8.5619999999999994</v>
      </c>
      <c r="E98">
        <v>56.54</v>
      </c>
      <c r="F98">
        <v>100</v>
      </c>
      <c r="G98">
        <v>68.822999999999993</v>
      </c>
      <c r="H98">
        <v>0.83599999999999997</v>
      </c>
    </row>
    <row r="99" spans="1:8" x14ac:dyDescent="0.2">
      <c r="A99">
        <v>2669.8580000000002</v>
      </c>
      <c r="B99">
        <v>-51.283000000000001</v>
      </c>
      <c r="C99">
        <v>-51.271999999999998</v>
      </c>
      <c r="D99">
        <v>7.1289999999999996</v>
      </c>
      <c r="E99">
        <v>74.606999999999999</v>
      </c>
      <c r="F99">
        <v>100</v>
      </c>
      <c r="G99">
        <v>68.561999999999998</v>
      </c>
      <c r="H99">
        <v>1.1639999999999999</v>
      </c>
    </row>
    <row r="100" spans="1:8" x14ac:dyDescent="0.2">
      <c r="A100">
        <v>2670.788</v>
      </c>
      <c r="B100">
        <v>-51.34</v>
      </c>
      <c r="C100">
        <v>-51.328000000000003</v>
      </c>
      <c r="D100">
        <v>6.05</v>
      </c>
      <c r="E100">
        <v>83.671000000000006</v>
      </c>
      <c r="F100">
        <v>100</v>
      </c>
      <c r="G100">
        <v>67.855000000000004</v>
      </c>
      <c r="H100">
        <v>1.345</v>
      </c>
    </row>
    <row r="101" spans="1:8" x14ac:dyDescent="0.2">
      <c r="A101">
        <v>2671.7139999999999</v>
      </c>
      <c r="B101">
        <v>-51.4</v>
      </c>
      <c r="C101">
        <v>-51.387999999999998</v>
      </c>
      <c r="D101">
        <v>6.4660000000000002</v>
      </c>
      <c r="E101">
        <v>92.991</v>
      </c>
      <c r="F101">
        <v>100</v>
      </c>
      <c r="G101">
        <v>67.677999999999997</v>
      </c>
      <c r="H101">
        <v>1.5449999999999999</v>
      </c>
    </row>
    <row r="102" spans="1:8" x14ac:dyDescent="0.2">
      <c r="A102">
        <v>2672.6489999999999</v>
      </c>
      <c r="B102">
        <v>-51.466999999999999</v>
      </c>
      <c r="C102">
        <v>-51.454000000000001</v>
      </c>
      <c r="D102">
        <v>7.0259999999999998</v>
      </c>
      <c r="E102">
        <v>91.611999999999995</v>
      </c>
      <c r="F102">
        <v>100</v>
      </c>
      <c r="G102">
        <v>67.378</v>
      </c>
      <c r="H102">
        <v>1.5149999999999999</v>
      </c>
    </row>
    <row r="103" spans="1:8" x14ac:dyDescent="0.2">
      <c r="A103">
        <v>2673.5749999999998</v>
      </c>
      <c r="B103">
        <v>-51.533999999999999</v>
      </c>
      <c r="C103">
        <v>-51.521000000000001</v>
      </c>
      <c r="D103">
        <v>7.2240000000000002</v>
      </c>
      <c r="E103">
        <v>104.767</v>
      </c>
      <c r="F103">
        <v>100</v>
      </c>
      <c r="G103">
        <v>66.393000000000001</v>
      </c>
      <c r="H103">
        <v>1.823</v>
      </c>
    </row>
    <row r="104" spans="1:8" x14ac:dyDescent="0.2">
      <c r="A104">
        <v>2674.51</v>
      </c>
      <c r="B104">
        <v>-51.603000000000002</v>
      </c>
      <c r="C104">
        <v>-51.588999999999999</v>
      </c>
      <c r="D104">
        <v>7.2859999999999996</v>
      </c>
      <c r="E104">
        <v>104.6</v>
      </c>
      <c r="F104">
        <v>100</v>
      </c>
      <c r="G104">
        <v>67.057000000000002</v>
      </c>
      <c r="H104">
        <v>1.819</v>
      </c>
    </row>
    <row r="105" spans="1:8" x14ac:dyDescent="0.2">
      <c r="A105">
        <v>2675.4360000000001</v>
      </c>
      <c r="B105">
        <v>-51.673000000000002</v>
      </c>
      <c r="C105">
        <v>-51.656999999999996</v>
      </c>
      <c r="D105">
        <v>7.4189999999999996</v>
      </c>
      <c r="E105">
        <v>95.463999999999999</v>
      </c>
      <c r="F105">
        <v>100</v>
      </c>
      <c r="G105">
        <v>67.835999999999999</v>
      </c>
      <c r="H105">
        <v>1.601</v>
      </c>
    </row>
    <row r="106" spans="1:8" x14ac:dyDescent="0.2">
      <c r="A106">
        <v>2676.366</v>
      </c>
      <c r="B106">
        <v>-51.741999999999997</v>
      </c>
      <c r="C106">
        <v>-51.725000000000001</v>
      </c>
      <c r="D106">
        <v>7.3079999999999998</v>
      </c>
      <c r="E106">
        <v>81.242999999999995</v>
      </c>
      <c r="F106">
        <v>100</v>
      </c>
      <c r="G106">
        <v>68.921999999999997</v>
      </c>
      <c r="H106">
        <v>1.2949999999999999</v>
      </c>
    </row>
    <row r="107" spans="1:8" x14ac:dyDescent="0.2">
      <c r="A107">
        <v>2677.3</v>
      </c>
      <c r="B107">
        <v>-51.814999999999998</v>
      </c>
      <c r="C107">
        <v>-51.798000000000002</v>
      </c>
      <c r="D107">
        <v>7.7380000000000004</v>
      </c>
      <c r="E107">
        <v>64.058000000000007</v>
      </c>
      <c r="F107">
        <v>100</v>
      </c>
      <c r="G107">
        <v>69.817999999999998</v>
      </c>
      <c r="H107">
        <v>0.96799999999999997</v>
      </c>
    </row>
    <row r="108" spans="1:8" x14ac:dyDescent="0.2">
      <c r="A108">
        <v>2678.23</v>
      </c>
      <c r="B108">
        <v>-51.887999999999998</v>
      </c>
      <c r="C108">
        <v>-51.87</v>
      </c>
      <c r="D108">
        <v>7.8109999999999999</v>
      </c>
      <c r="E108">
        <v>50.463000000000001</v>
      </c>
      <c r="F108">
        <v>100</v>
      </c>
      <c r="G108">
        <v>70.251000000000005</v>
      </c>
      <c r="H108">
        <v>0.73399999999999999</v>
      </c>
    </row>
    <row r="109" spans="1:8" x14ac:dyDescent="0.2">
      <c r="A109">
        <v>2679.1579999999999</v>
      </c>
      <c r="B109">
        <v>-51.963000000000001</v>
      </c>
      <c r="C109">
        <v>-51.944000000000003</v>
      </c>
      <c r="D109">
        <v>7.9960000000000004</v>
      </c>
      <c r="E109">
        <v>60.621000000000002</v>
      </c>
      <c r="F109">
        <v>100</v>
      </c>
      <c r="G109">
        <v>69.334999999999994</v>
      </c>
      <c r="H109">
        <v>0.90700000000000003</v>
      </c>
    </row>
    <row r="110" spans="1:8" x14ac:dyDescent="0.2">
      <c r="A110">
        <v>2679.7759999999998</v>
      </c>
      <c r="B110">
        <v>-52.015000000000001</v>
      </c>
      <c r="C110">
        <v>-51.994999999999997</v>
      </c>
      <c r="D110">
        <v>8.2360000000000007</v>
      </c>
      <c r="E110">
        <v>49.615000000000002</v>
      </c>
      <c r="F110">
        <v>100</v>
      </c>
      <c r="G110">
        <v>71.524000000000001</v>
      </c>
      <c r="H110">
        <v>0.72</v>
      </c>
    </row>
    <row r="111" spans="1:8" x14ac:dyDescent="0.2">
      <c r="A111">
        <v>2680.3939999999998</v>
      </c>
      <c r="B111">
        <v>-52.067</v>
      </c>
      <c r="C111">
        <v>-52.046999999999997</v>
      </c>
      <c r="D111">
        <v>8.327</v>
      </c>
      <c r="E111">
        <v>29.92</v>
      </c>
      <c r="F111">
        <v>100</v>
      </c>
      <c r="G111">
        <v>71.962999999999994</v>
      </c>
      <c r="H111">
        <v>0.41399999999999998</v>
      </c>
    </row>
    <row r="112" spans="1:8" x14ac:dyDescent="0.2">
      <c r="A112">
        <v>2681.0140000000001</v>
      </c>
      <c r="B112">
        <v>-52.119</v>
      </c>
      <c r="C112">
        <v>-52.098999999999997</v>
      </c>
      <c r="D112">
        <v>8.3699999999999992</v>
      </c>
      <c r="E112">
        <v>16.510000000000002</v>
      </c>
      <c r="F112">
        <v>100</v>
      </c>
      <c r="G112">
        <v>73.009</v>
      </c>
      <c r="H112">
        <v>0.222</v>
      </c>
    </row>
    <row r="113" spans="1:8" x14ac:dyDescent="0.2">
      <c r="A113">
        <v>2681.6320000000001</v>
      </c>
      <c r="B113">
        <v>-52.171999999999997</v>
      </c>
      <c r="C113">
        <v>-52.151000000000003</v>
      </c>
      <c r="D113">
        <v>8.3979999999999997</v>
      </c>
      <c r="E113">
        <v>7.6159999999999997</v>
      </c>
      <c r="F113">
        <v>100</v>
      </c>
      <c r="G113">
        <v>73.069999999999993</v>
      </c>
      <c r="H113">
        <v>0.10100000000000001</v>
      </c>
    </row>
    <row r="114" spans="1:8" x14ac:dyDescent="0.2">
      <c r="A114">
        <v>2682.25</v>
      </c>
      <c r="B114">
        <v>-52.223999999999997</v>
      </c>
      <c r="C114">
        <v>-52.201999999999998</v>
      </c>
      <c r="D114">
        <v>8.327</v>
      </c>
      <c r="E114">
        <v>3.302</v>
      </c>
      <c r="F114">
        <v>100</v>
      </c>
      <c r="G114">
        <v>73.572000000000003</v>
      </c>
      <c r="H114">
        <v>4.2999999999999997E-2</v>
      </c>
    </row>
    <row r="115" spans="1:8" x14ac:dyDescent="0.2">
      <c r="A115">
        <v>2682.8690000000001</v>
      </c>
      <c r="B115">
        <v>-52.274999999999999</v>
      </c>
      <c r="C115">
        <v>-52.252000000000002</v>
      </c>
      <c r="D115">
        <v>8.1449999999999996</v>
      </c>
      <c r="E115">
        <v>1.671</v>
      </c>
      <c r="F115">
        <v>100</v>
      </c>
      <c r="G115">
        <v>73.25</v>
      </c>
      <c r="H115">
        <v>2.1999999999999999E-2</v>
      </c>
    </row>
    <row r="116" spans="1:8" x14ac:dyDescent="0.2">
      <c r="A116">
        <v>2683.8049999999998</v>
      </c>
      <c r="B116">
        <v>-52.348999999999997</v>
      </c>
      <c r="C116">
        <v>-52.326000000000001</v>
      </c>
      <c r="D116">
        <v>7.8630000000000004</v>
      </c>
      <c r="E116">
        <v>0.86399999999999999</v>
      </c>
      <c r="F116">
        <v>100</v>
      </c>
      <c r="G116">
        <v>73.344999999999999</v>
      </c>
      <c r="H116">
        <v>1.0999999999999999E-2</v>
      </c>
    </row>
    <row r="117" spans="1:8" x14ac:dyDescent="0.2">
      <c r="A117">
        <v>2684.7370000000001</v>
      </c>
      <c r="B117">
        <v>-52.418999999999997</v>
      </c>
      <c r="C117">
        <v>-52.395000000000003</v>
      </c>
      <c r="D117">
        <v>7.4240000000000004</v>
      </c>
      <c r="E117">
        <v>0.64500000000000002</v>
      </c>
      <c r="F117">
        <v>100</v>
      </c>
      <c r="G117">
        <v>72.924999999999997</v>
      </c>
      <c r="H117">
        <v>8.0000000000000002E-3</v>
      </c>
    </row>
    <row r="118" spans="1:8" x14ac:dyDescent="0.2">
      <c r="A118">
        <v>2685.6640000000002</v>
      </c>
      <c r="B118">
        <v>-52.484999999999999</v>
      </c>
      <c r="C118">
        <v>-52.460999999999999</v>
      </c>
      <c r="D118">
        <v>7.0629999999999997</v>
      </c>
      <c r="E118">
        <v>0.57399999999999995</v>
      </c>
      <c r="F118">
        <v>100</v>
      </c>
      <c r="G118">
        <v>73.364999999999995</v>
      </c>
      <c r="H118">
        <v>8.0000000000000002E-3</v>
      </c>
    </row>
    <row r="119" spans="1:8" x14ac:dyDescent="0.2">
      <c r="A119">
        <v>2686.5940000000001</v>
      </c>
      <c r="B119">
        <v>-52.546999999999997</v>
      </c>
      <c r="C119">
        <v>-52.521999999999998</v>
      </c>
      <c r="D119">
        <v>6.6020000000000003</v>
      </c>
      <c r="E119">
        <v>0.54500000000000004</v>
      </c>
      <c r="F119">
        <v>100</v>
      </c>
      <c r="G119">
        <v>73.125</v>
      </c>
      <c r="H119">
        <v>7.0000000000000001E-3</v>
      </c>
    </row>
    <row r="120" spans="1:8" x14ac:dyDescent="0.2">
      <c r="A120">
        <v>2687.5250000000001</v>
      </c>
      <c r="B120">
        <v>-52.606000000000002</v>
      </c>
      <c r="C120">
        <v>-52.58</v>
      </c>
      <c r="D120">
        <v>6.25</v>
      </c>
      <c r="E120">
        <v>0.53</v>
      </c>
      <c r="F120">
        <v>100</v>
      </c>
      <c r="G120">
        <v>73.283000000000001</v>
      </c>
      <c r="H120">
        <v>7.0000000000000001E-3</v>
      </c>
    </row>
    <row r="121" spans="1:8" x14ac:dyDescent="0.2">
      <c r="A121">
        <v>2688.4540000000002</v>
      </c>
      <c r="B121">
        <v>-52.667999999999999</v>
      </c>
      <c r="C121">
        <v>-52.642000000000003</v>
      </c>
      <c r="D121">
        <v>6.617</v>
      </c>
      <c r="E121">
        <v>0.52100000000000002</v>
      </c>
      <c r="F121">
        <v>100</v>
      </c>
      <c r="G121">
        <v>73.082999999999998</v>
      </c>
      <c r="H121">
        <v>7.0000000000000001E-3</v>
      </c>
    </row>
    <row r="122" spans="1:8" x14ac:dyDescent="0.2">
      <c r="A122">
        <v>2689.38</v>
      </c>
      <c r="B122">
        <v>-52.726999999999997</v>
      </c>
      <c r="C122">
        <v>-52.7</v>
      </c>
      <c r="D122">
        <v>6.2839999999999998</v>
      </c>
      <c r="E122">
        <v>6.056</v>
      </c>
      <c r="F122">
        <v>100</v>
      </c>
      <c r="G122">
        <v>72.513000000000005</v>
      </c>
      <c r="H122">
        <v>0.08</v>
      </c>
    </row>
    <row r="123" spans="1:8" x14ac:dyDescent="0.2">
      <c r="A123">
        <v>2767.2620000000002</v>
      </c>
      <c r="B123">
        <v>-52.756</v>
      </c>
      <c r="C123">
        <v>-52.753999999999998</v>
      </c>
      <c r="D123">
        <v>0</v>
      </c>
      <c r="E123">
        <v>36.359000000000002</v>
      </c>
      <c r="F123">
        <v>100</v>
      </c>
      <c r="G123">
        <v>71.995999999999995</v>
      </c>
      <c r="H123">
        <v>0.51100000000000001</v>
      </c>
    </row>
    <row r="124" spans="1:8" x14ac:dyDescent="0.2">
      <c r="A124">
        <v>2768.5059999999999</v>
      </c>
      <c r="B124">
        <v>-52.808</v>
      </c>
      <c r="C124">
        <v>-52.805</v>
      </c>
      <c r="D124">
        <v>4.0449999999999999</v>
      </c>
      <c r="E124">
        <v>55.069000000000003</v>
      </c>
      <c r="F124">
        <v>100</v>
      </c>
      <c r="G124">
        <v>70.671000000000006</v>
      </c>
      <c r="H124">
        <v>0.81100000000000005</v>
      </c>
    </row>
    <row r="125" spans="1:8" x14ac:dyDescent="0.2">
      <c r="A125">
        <v>2769.433</v>
      </c>
      <c r="B125">
        <v>-52.859000000000002</v>
      </c>
      <c r="C125">
        <v>-52.853000000000002</v>
      </c>
      <c r="D125">
        <v>5.2770000000000001</v>
      </c>
      <c r="E125">
        <v>72.126000000000005</v>
      </c>
      <c r="F125">
        <v>100</v>
      </c>
      <c r="G125">
        <v>69.936999999999998</v>
      </c>
      <c r="H125">
        <v>1.1160000000000001</v>
      </c>
    </row>
    <row r="126" spans="1:8" x14ac:dyDescent="0.2">
      <c r="A126">
        <v>2770.672</v>
      </c>
      <c r="B126">
        <v>-52.921999999999997</v>
      </c>
      <c r="C126">
        <v>-52.914000000000001</v>
      </c>
      <c r="D126">
        <v>4.8680000000000003</v>
      </c>
      <c r="E126">
        <v>84.566999999999993</v>
      </c>
      <c r="F126">
        <v>100</v>
      </c>
      <c r="G126">
        <v>68.957999999999998</v>
      </c>
      <c r="H126">
        <v>1.3640000000000001</v>
      </c>
    </row>
    <row r="127" spans="1:8" x14ac:dyDescent="0.2">
      <c r="A127">
        <v>2771.913</v>
      </c>
      <c r="B127">
        <v>-52.972999999999999</v>
      </c>
      <c r="C127">
        <v>-52.963000000000001</v>
      </c>
      <c r="D127">
        <v>3.9649999999999999</v>
      </c>
      <c r="E127">
        <v>96.835999999999999</v>
      </c>
      <c r="F127">
        <v>100</v>
      </c>
      <c r="G127">
        <v>68.375</v>
      </c>
      <c r="H127">
        <v>1.633</v>
      </c>
    </row>
    <row r="128" spans="1:8" x14ac:dyDescent="0.2">
      <c r="A128">
        <v>2773.7750000000001</v>
      </c>
      <c r="B128">
        <v>-53.031999999999996</v>
      </c>
      <c r="C128">
        <v>-53.02</v>
      </c>
      <c r="D128">
        <v>3.0529999999999999</v>
      </c>
      <c r="E128">
        <v>98.105000000000004</v>
      </c>
      <c r="F128">
        <v>100</v>
      </c>
      <c r="G128">
        <v>68.594999999999999</v>
      </c>
      <c r="H128">
        <v>1.6619999999999999</v>
      </c>
    </row>
    <row r="129" spans="1:8" x14ac:dyDescent="0.2">
      <c r="A129">
        <v>2775.634</v>
      </c>
      <c r="B129">
        <v>-53.093000000000004</v>
      </c>
      <c r="C129">
        <v>-53.078000000000003</v>
      </c>
      <c r="D129">
        <v>3.1419999999999999</v>
      </c>
      <c r="E129">
        <v>82.266000000000005</v>
      </c>
      <c r="F129">
        <v>100</v>
      </c>
      <c r="G129">
        <v>69.141000000000005</v>
      </c>
      <c r="H129">
        <v>1.3160000000000001</v>
      </c>
    </row>
    <row r="130" spans="1:8" x14ac:dyDescent="0.2">
      <c r="A130">
        <v>2777.4960000000001</v>
      </c>
      <c r="B130">
        <v>-53.148000000000003</v>
      </c>
      <c r="C130">
        <v>-53.131999999999998</v>
      </c>
      <c r="D130">
        <v>2.8719999999999999</v>
      </c>
      <c r="E130">
        <v>100.378</v>
      </c>
      <c r="F130">
        <v>100</v>
      </c>
      <c r="G130">
        <v>67.986999999999995</v>
      </c>
      <c r="H130">
        <v>1.716</v>
      </c>
    </row>
    <row r="131" spans="1:8" x14ac:dyDescent="0.2">
      <c r="A131">
        <v>2779.3510000000001</v>
      </c>
      <c r="B131">
        <v>-53.201000000000001</v>
      </c>
      <c r="C131">
        <v>-53.183</v>
      </c>
      <c r="D131">
        <v>2.7719999999999998</v>
      </c>
      <c r="E131">
        <v>105.11499999999999</v>
      </c>
      <c r="F131">
        <v>100</v>
      </c>
      <c r="G131">
        <v>66.701999999999998</v>
      </c>
      <c r="H131">
        <v>1.831</v>
      </c>
    </row>
    <row r="132" spans="1:8" x14ac:dyDescent="0.2">
      <c r="A132">
        <v>2780.902</v>
      </c>
      <c r="B132">
        <v>-53.258000000000003</v>
      </c>
      <c r="C132">
        <v>-53.238</v>
      </c>
      <c r="D132">
        <v>3.5339999999999998</v>
      </c>
      <c r="E132">
        <v>117.529</v>
      </c>
      <c r="F132">
        <v>100</v>
      </c>
      <c r="G132">
        <v>66.238</v>
      </c>
      <c r="H132">
        <v>2.16</v>
      </c>
    </row>
    <row r="133" spans="1:8" x14ac:dyDescent="0.2">
      <c r="A133">
        <v>2782.451</v>
      </c>
      <c r="B133">
        <v>-53.317999999999998</v>
      </c>
      <c r="C133">
        <v>-53.295000000000002</v>
      </c>
      <c r="D133">
        <v>3.6869999999999998</v>
      </c>
      <c r="E133">
        <v>108.928</v>
      </c>
      <c r="F133">
        <v>100</v>
      </c>
      <c r="G133">
        <v>66.995999999999995</v>
      </c>
      <c r="H133">
        <v>1.9279999999999999</v>
      </c>
    </row>
    <row r="134" spans="1:8" x14ac:dyDescent="0.2">
      <c r="A134">
        <v>2784.0030000000002</v>
      </c>
      <c r="B134">
        <v>-53.368000000000002</v>
      </c>
      <c r="C134">
        <v>-53.344000000000001</v>
      </c>
      <c r="D134">
        <v>3.1349999999999998</v>
      </c>
      <c r="E134">
        <v>104.51600000000001</v>
      </c>
      <c r="F134">
        <v>100</v>
      </c>
      <c r="G134">
        <v>66.828999999999994</v>
      </c>
      <c r="H134">
        <v>1.8160000000000001</v>
      </c>
    </row>
    <row r="135" spans="1:8" x14ac:dyDescent="0.2">
      <c r="A135">
        <v>2785.2440000000001</v>
      </c>
      <c r="B135">
        <v>-53.424999999999997</v>
      </c>
      <c r="C135">
        <v>-53.399000000000001</v>
      </c>
      <c r="D135">
        <v>4.4379999999999997</v>
      </c>
      <c r="E135">
        <v>106.28100000000001</v>
      </c>
      <c r="F135">
        <v>100</v>
      </c>
      <c r="G135">
        <v>66.709000000000003</v>
      </c>
      <c r="H135">
        <v>1.861</v>
      </c>
    </row>
    <row r="136" spans="1:8" x14ac:dyDescent="0.2">
      <c r="A136">
        <v>2786.18</v>
      </c>
      <c r="B136">
        <v>-53.476999999999997</v>
      </c>
      <c r="C136">
        <v>-53.448999999999998</v>
      </c>
      <c r="D136">
        <v>5.3259999999999996</v>
      </c>
      <c r="E136">
        <v>133.94900000000001</v>
      </c>
      <c r="F136">
        <v>100</v>
      </c>
      <c r="G136">
        <v>60.674999999999997</v>
      </c>
      <c r="H136">
        <v>2.6680000000000001</v>
      </c>
    </row>
    <row r="137" spans="1:8" x14ac:dyDescent="0.2">
      <c r="A137">
        <v>2787.4259999999999</v>
      </c>
      <c r="B137">
        <v>-53.536000000000001</v>
      </c>
      <c r="C137">
        <v>-53.505000000000003</v>
      </c>
      <c r="D137">
        <v>4.5599999999999996</v>
      </c>
      <c r="E137">
        <v>172.96199999999999</v>
      </c>
      <c r="F137">
        <v>100</v>
      </c>
      <c r="G137">
        <v>60.006999999999998</v>
      </c>
      <c r="H137">
        <v>4.4189999999999996</v>
      </c>
    </row>
    <row r="138" spans="1:8" x14ac:dyDescent="0.2">
      <c r="A138">
        <v>2788.6680000000001</v>
      </c>
      <c r="B138">
        <v>-53.591000000000001</v>
      </c>
      <c r="C138">
        <v>-53.558999999999997</v>
      </c>
      <c r="D138">
        <v>4.3070000000000004</v>
      </c>
      <c r="E138">
        <v>178.114</v>
      </c>
      <c r="F138">
        <v>100</v>
      </c>
      <c r="G138">
        <v>59.825000000000003</v>
      </c>
      <c r="H138">
        <v>4.7409999999999997</v>
      </c>
    </row>
    <row r="139" spans="1:8" x14ac:dyDescent="0.2">
      <c r="A139">
        <v>2789.9090000000001</v>
      </c>
      <c r="B139">
        <v>-53.646999999999998</v>
      </c>
      <c r="C139">
        <v>-53.612000000000002</v>
      </c>
      <c r="D139">
        <v>4.2859999999999996</v>
      </c>
      <c r="E139">
        <v>180.35300000000001</v>
      </c>
      <c r="F139">
        <v>100</v>
      </c>
      <c r="G139">
        <v>59.615000000000002</v>
      </c>
      <c r="H139">
        <v>4.891</v>
      </c>
    </row>
    <row r="140" spans="1:8" x14ac:dyDescent="0.2">
      <c r="A140">
        <v>2790.8389999999999</v>
      </c>
      <c r="B140">
        <v>-53.697000000000003</v>
      </c>
      <c r="C140">
        <v>-53.661000000000001</v>
      </c>
      <c r="D140">
        <v>5.2389999999999999</v>
      </c>
      <c r="E140">
        <v>179.614</v>
      </c>
      <c r="F140">
        <v>100</v>
      </c>
      <c r="G140">
        <v>59.515000000000001</v>
      </c>
      <c r="H140">
        <v>4.8410000000000002</v>
      </c>
    </row>
    <row r="141" spans="1:8" x14ac:dyDescent="0.2">
      <c r="A141">
        <v>2791.4580000000001</v>
      </c>
      <c r="B141">
        <v>-53.792999999999999</v>
      </c>
      <c r="C141">
        <v>-53.753</v>
      </c>
      <c r="D141">
        <v>14.885</v>
      </c>
      <c r="E141">
        <v>180.02500000000001</v>
      </c>
      <c r="F141">
        <v>100</v>
      </c>
      <c r="G141">
        <v>59.484000000000002</v>
      </c>
      <c r="H141">
        <v>4.8680000000000003</v>
      </c>
    </row>
    <row r="142" spans="1:8" x14ac:dyDescent="0.2">
      <c r="A142">
        <v>2792.0770000000002</v>
      </c>
      <c r="B142">
        <v>-53.893000000000001</v>
      </c>
      <c r="C142">
        <v>-53.85</v>
      </c>
      <c r="D142">
        <v>15.663</v>
      </c>
      <c r="E142">
        <v>180.279</v>
      </c>
      <c r="F142">
        <v>100</v>
      </c>
      <c r="G142">
        <v>59.427999999999997</v>
      </c>
      <c r="H142">
        <v>4.8860000000000001</v>
      </c>
    </row>
    <row r="143" spans="1:8" x14ac:dyDescent="0.2">
      <c r="A143">
        <v>2792.6950000000002</v>
      </c>
      <c r="B143">
        <v>-53.957999999999998</v>
      </c>
      <c r="C143">
        <v>-53.911999999999999</v>
      </c>
      <c r="D143">
        <v>10.035</v>
      </c>
      <c r="E143">
        <v>179.453</v>
      </c>
      <c r="F143">
        <v>100</v>
      </c>
      <c r="G143">
        <v>59.332000000000001</v>
      </c>
      <c r="H143">
        <v>4.83</v>
      </c>
    </row>
    <row r="144" spans="1:8" x14ac:dyDescent="0.2">
      <c r="A144">
        <v>2793.6239999999998</v>
      </c>
      <c r="B144">
        <v>-54.018000000000001</v>
      </c>
      <c r="C144">
        <v>-53.97</v>
      </c>
      <c r="D144">
        <v>6.2450000000000001</v>
      </c>
      <c r="E144">
        <v>178.82400000000001</v>
      </c>
      <c r="F144">
        <v>100</v>
      </c>
      <c r="G144">
        <v>59.313000000000002</v>
      </c>
      <c r="H144">
        <v>4.7880000000000003</v>
      </c>
    </row>
    <row r="145" spans="1:8" x14ac:dyDescent="0.2">
      <c r="A145">
        <v>2794.5529999999999</v>
      </c>
      <c r="B145">
        <v>-54.076999999999998</v>
      </c>
      <c r="C145">
        <v>-54.027000000000001</v>
      </c>
      <c r="D145">
        <v>6.1210000000000004</v>
      </c>
      <c r="E145">
        <v>178.25200000000001</v>
      </c>
      <c r="F145">
        <v>100</v>
      </c>
      <c r="G145">
        <v>59.265999999999998</v>
      </c>
      <c r="H145">
        <v>4.75</v>
      </c>
    </row>
    <row r="146" spans="1:8" x14ac:dyDescent="0.2">
      <c r="A146">
        <v>2795.482</v>
      </c>
      <c r="B146">
        <v>-54.134</v>
      </c>
      <c r="C146">
        <v>-54.082000000000001</v>
      </c>
      <c r="D146">
        <v>5.9569999999999999</v>
      </c>
      <c r="E146">
        <v>178.739</v>
      </c>
      <c r="F146">
        <v>100</v>
      </c>
      <c r="G146">
        <v>59.298000000000002</v>
      </c>
      <c r="H146">
        <v>4.782</v>
      </c>
    </row>
    <row r="147" spans="1:8" x14ac:dyDescent="0.2">
      <c r="A147">
        <v>2796.413</v>
      </c>
      <c r="B147">
        <v>-54.188000000000002</v>
      </c>
      <c r="C147">
        <v>-54.134</v>
      </c>
      <c r="D147">
        <v>5.5419999999999998</v>
      </c>
      <c r="E147">
        <v>178.98699999999999</v>
      </c>
      <c r="F147">
        <v>100</v>
      </c>
      <c r="G147">
        <v>59.167999999999999</v>
      </c>
      <c r="H147">
        <v>4.7990000000000004</v>
      </c>
    </row>
    <row r="148" spans="1:8" x14ac:dyDescent="0.2">
      <c r="A148">
        <v>2797.3449999999998</v>
      </c>
      <c r="B148">
        <v>-54.241</v>
      </c>
      <c r="C148">
        <v>-54.185000000000002</v>
      </c>
      <c r="D148">
        <v>5.44</v>
      </c>
      <c r="E148">
        <v>177.93899999999999</v>
      </c>
      <c r="F148">
        <v>100</v>
      </c>
      <c r="G148">
        <v>59.095999999999997</v>
      </c>
      <c r="H148">
        <v>4.7300000000000004</v>
      </c>
    </row>
    <row r="149" spans="1:8" x14ac:dyDescent="0.2">
      <c r="A149">
        <v>2798.2739999999999</v>
      </c>
      <c r="B149">
        <v>-54.290999999999997</v>
      </c>
      <c r="C149">
        <v>-54.232999999999997</v>
      </c>
      <c r="D149">
        <v>5.2690000000000001</v>
      </c>
      <c r="E149">
        <v>177.93600000000001</v>
      </c>
      <c r="F149">
        <v>100</v>
      </c>
      <c r="G149">
        <v>59.228999999999999</v>
      </c>
      <c r="H149">
        <v>4.7290000000000001</v>
      </c>
    </row>
    <row r="150" spans="1:8" x14ac:dyDescent="0.2">
      <c r="A150">
        <v>2799.1990000000001</v>
      </c>
      <c r="B150">
        <v>-54.341999999999999</v>
      </c>
      <c r="C150">
        <v>-54.283000000000001</v>
      </c>
      <c r="D150">
        <v>5.3140000000000001</v>
      </c>
      <c r="E150">
        <v>178.852</v>
      </c>
      <c r="F150">
        <v>100</v>
      </c>
      <c r="G150">
        <v>59.183</v>
      </c>
      <c r="H150">
        <v>4.79</v>
      </c>
    </row>
    <row r="151" spans="1:8" x14ac:dyDescent="0.2">
      <c r="A151">
        <v>2800.1370000000002</v>
      </c>
      <c r="B151">
        <v>-54.396999999999998</v>
      </c>
      <c r="C151">
        <v>-54.335000000000001</v>
      </c>
      <c r="D151">
        <v>5.6349999999999998</v>
      </c>
      <c r="E151">
        <v>177.744</v>
      </c>
      <c r="F151">
        <v>100</v>
      </c>
      <c r="G151">
        <v>59.087000000000003</v>
      </c>
      <c r="H151">
        <v>4.7169999999999996</v>
      </c>
    </row>
    <row r="152" spans="1:8" x14ac:dyDescent="0.2">
      <c r="A152">
        <v>2801.067</v>
      </c>
      <c r="B152">
        <v>-54.451999999999998</v>
      </c>
      <c r="C152">
        <v>-54.387999999999998</v>
      </c>
      <c r="D152">
        <v>5.6689999999999996</v>
      </c>
      <c r="E152">
        <v>178.04400000000001</v>
      </c>
      <c r="F152">
        <v>100</v>
      </c>
      <c r="G152">
        <v>59.148000000000003</v>
      </c>
      <c r="H152">
        <v>4.7359999999999998</v>
      </c>
    </row>
    <row r="153" spans="1:8" x14ac:dyDescent="0.2">
      <c r="A153">
        <v>2802.3040000000001</v>
      </c>
      <c r="B153">
        <v>-54.515000000000001</v>
      </c>
      <c r="C153">
        <v>-54.448999999999998</v>
      </c>
      <c r="D153">
        <v>4.9080000000000004</v>
      </c>
      <c r="E153">
        <v>177.376</v>
      </c>
      <c r="F153">
        <v>100</v>
      </c>
      <c r="G153">
        <v>59.215000000000003</v>
      </c>
      <c r="H153">
        <v>4.6929999999999996</v>
      </c>
    </row>
    <row r="154" spans="1:8" x14ac:dyDescent="0.2">
      <c r="A154">
        <v>2803.5309999999999</v>
      </c>
      <c r="B154">
        <v>-54.576999999999998</v>
      </c>
      <c r="C154">
        <v>-54.508000000000003</v>
      </c>
      <c r="D154">
        <v>4.8360000000000003</v>
      </c>
      <c r="E154">
        <v>177.86</v>
      </c>
      <c r="F154">
        <v>100</v>
      </c>
      <c r="G154">
        <v>59.052</v>
      </c>
      <c r="H154">
        <v>4.7240000000000002</v>
      </c>
    </row>
    <row r="155" spans="1:8" x14ac:dyDescent="0.2">
      <c r="A155">
        <v>2804.7530000000002</v>
      </c>
      <c r="B155">
        <v>-54.640999999999998</v>
      </c>
      <c r="C155">
        <v>-54.57</v>
      </c>
      <c r="D155">
        <v>5.0839999999999996</v>
      </c>
      <c r="E155">
        <v>178.04400000000001</v>
      </c>
      <c r="F155">
        <v>100</v>
      </c>
      <c r="G155">
        <v>59.119</v>
      </c>
      <c r="H155">
        <v>4.7359999999999998</v>
      </c>
    </row>
    <row r="156" spans="1:8" x14ac:dyDescent="0.2">
      <c r="A156">
        <v>2805.67</v>
      </c>
      <c r="B156">
        <v>-54.695</v>
      </c>
      <c r="C156">
        <v>-54.622</v>
      </c>
      <c r="D156">
        <v>5.6669999999999998</v>
      </c>
      <c r="E156">
        <v>177.64699999999999</v>
      </c>
      <c r="F156">
        <v>100</v>
      </c>
      <c r="G156">
        <v>59.076000000000001</v>
      </c>
      <c r="H156">
        <v>4.7110000000000003</v>
      </c>
    </row>
    <row r="157" spans="1:8" x14ac:dyDescent="0.2">
      <c r="A157">
        <v>2806.6</v>
      </c>
      <c r="B157">
        <v>-54.752000000000002</v>
      </c>
      <c r="C157">
        <v>-54.677</v>
      </c>
      <c r="D157">
        <v>5.8810000000000002</v>
      </c>
      <c r="E157">
        <v>177.32900000000001</v>
      </c>
      <c r="F157">
        <v>100</v>
      </c>
      <c r="G157">
        <v>59.158000000000001</v>
      </c>
      <c r="H157">
        <v>4.6900000000000004</v>
      </c>
    </row>
    <row r="158" spans="1:8" x14ac:dyDescent="0.2">
      <c r="A158">
        <v>2807.529</v>
      </c>
      <c r="B158">
        <v>-54.804000000000002</v>
      </c>
      <c r="C158">
        <v>-54.726999999999997</v>
      </c>
      <c r="D158">
        <v>5.3879999999999999</v>
      </c>
      <c r="E158">
        <v>177.84899999999999</v>
      </c>
      <c r="F158">
        <v>100</v>
      </c>
      <c r="G158">
        <v>59.07</v>
      </c>
      <c r="H158">
        <v>4.7240000000000002</v>
      </c>
    </row>
    <row r="159" spans="1:8" x14ac:dyDescent="0.2">
      <c r="A159">
        <v>2808.4589999999998</v>
      </c>
      <c r="B159">
        <v>-54.857999999999997</v>
      </c>
      <c r="C159">
        <v>-54.78</v>
      </c>
      <c r="D159">
        <v>5.6459999999999999</v>
      </c>
      <c r="E159">
        <v>177.32300000000001</v>
      </c>
      <c r="F159">
        <v>100</v>
      </c>
      <c r="G159">
        <v>59.063000000000002</v>
      </c>
      <c r="H159">
        <v>4.6900000000000004</v>
      </c>
    </row>
    <row r="160" spans="1:8" x14ac:dyDescent="0.2">
      <c r="A160">
        <v>2809.3879999999999</v>
      </c>
      <c r="B160">
        <v>-54.92</v>
      </c>
      <c r="C160">
        <v>-54.838999999999999</v>
      </c>
      <c r="D160">
        <v>6.4290000000000003</v>
      </c>
      <c r="E160">
        <v>177.52699999999999</v>
      </c>
      <c r="F160">
        <v>100</v>
      </c>
      <c r="G160">
        <v>58.975999999999999</v>
      </c>
      <c r="H160">
        <v>4.7030000000000003</v>
      </c>
    </row>
    <row r="161" spans="1:8" x14ac:dyDescent="0.2">
      <c r="A161">
        <v>2810.3220000000001</v>
      </c>
      <c r="B161">
        <v>-54.978000000000002</v>
      </c>
      <c r="C161">
        <v>-54.895000000000003</v>
      </c>
      <c r="D161">
        <v>5.9770000000000003</v>
      </c>
      <c r="E161">
        <v>178.124</v>
      </c>
      <c r="F161">
        <v>100</v>
      </c>
      <c r="G161">
        <v>59.052999999999997</v>
      </c>
      <c r="H161">
        <v>4.742</v>
      </c>
    </row>
    <row r="162" spans="1:8" x14ac:dyDescent="0.2">
      <c r="A162">
        <v>2811.2530000000002</v>
      </c>
      <c r="B162">
        <v>-55.034999999999997</v>
      </c>
      <c r="C162">
        <v>-54.95</v>
      </c>
      <c r="D162">
        <v>5.8650000000000002</v>
      </c>
      <c r="E162">
        <v>178.27</v>
      </c>
      <c r="F162">
        <v>100</v>
      </c>
      <c r="G162">
        <v>59.055</v>
      </c>
      <c r="H162">
        <v>4.7510000000000003</v>
      </c>
    </row>
    <row r="163" spans="1:8" x14ac:dyDescent="0.2">
      <c r="A163">
        <v>2812.8040000000001</v>
      </c>
      <c r="B163">
        <v>-55.087000000000003</v>
      </c>
      <c r="C163">
        <v>-55</v>
      </c>
      <c r="D163">
        <v>3.24</v>
      </c>
      <c r="E163">
        <v>179.13499999999999</v>
      </c>
      <c r="F163">
        <v>100</v>
      </c>
      <c r="G163">
        <v>59.064</v>
      </c>
      <c r="H163">
        <v>4.8079999999999998</v>
      </c>
    </row>
    <row r="164" spans="1:8" x14ac:dyDescent="0.2">
      <c r="A164">
        <v>14212.69</v>
      </c>
      <c r="B164">
        <v>-55.058999999999997</v>
      </c>
      <c r="C164">
        <v>-55.058999999999997</v>
      </c>
      <c r="D164">
        <v>0</v>
      </c>
      <c r="E164">
        <v>184.74</v>
      </c>
      <c r="F164">
        <v>100</v>
      </c>
      <c r="G164">
        <v>54.411000000000001</v>
      </c>
      <c r="H164">
        <v>4.8070000000000004</v>
      </c>
    </row>
    <row r="165" spans="1:8" x14ac:dyDescent="0.2">
      <c r="A165">
        <v>14213.619000000001</v>
      </c>
      <c r="B165">
        <v>-55.124000000000002</v>
      </c>
      <c r="C165">
        <v>-55.124000000000002</v>
      </c>
      <c r="D165">
        <v>7.0110000000000001</v>
      </c>
      <c r="E165">
        <v>185.078</v>
      </c>
      <c r="F165">
        <v>100</v>
      </c>
      <c r="G165">
        <v>54.012999999999998</v>
      </c>
      <c r="H165">
        <v>4.83</v>
      </c>
    </row>
    <row r="166" spans="1:8" x14ac:dyDescent="0.2">
      <c r="A166">
        <v>14214.55</v>
      </c>
      <c r="B166">
        <v>-55.192999999999998</v>
      </c>
      <c r="C166">
        <v>-55.192</v>
      </c>
      <c r="D166">
        <v>7.3049999999999997</v>
      </c>
      <c r="E166">
        <v>185.62</v>
      </c>
      <c r="F166">
        <v>100</v>
      </c>
      <c r="G166">
        <v>54.122</v>
      </c>
      <c r="H166">
        <v>4.8680000000000003</v>
      </c>
    </row>
    <row r="167" spans="1:8" x14ac:dyDescent="0.2">
      <c r="A167">
        <v>14215.478999999999</v>
      </c>
      <c r="B167">
        <v>-55.261000000000003</v>
      </c>
      <c r="C167">
        <v>-55.259</v>
      </c>
      <c r="D167">
        <v>7.2469999999999999</v>
      </c>
      <c r="E167">
        <v>184.83799999999999</v>
      </c>
      <c r="F167">
        <v>100</v>
      </c>
      <c r="G167">
        <v>54.404000000000003</v>
      </c>
      <c r="H167">
        <v>4.8099999999999996</v>
      </c>
    </row>
    <row r="168" spans="1:8" x14ac:dyDescent="0.2">
      <c r="A168">
        <v>14216.409</v>
      </c>
      <c r="B168">
        <v>-55.33</v>
      </c>
      <c r="C168">
        <v>-55.328000000000003</v>
      </c>
      <c r="D168">
        <v>7.45</v>
      </c>
      <c r="E168">
        <v>184.75399999999999</v>
      </c>
      <c r="F168">
        <v>100</v>
      </c>
      <c r="G168">
        <v>54.01</v>
      </c>
      <c r="H168">
        <v>4.8079999999999998</v>
      </c>
    </row>
    <row r="169" spans="1:8" x14ac:dyDescent="0.2">
      <c r="A169">
        <v>14217.339</v>
      </c>
      <c r="B169">
        <v>-55.390999999999998</v>
      </c>
      <c r="C169">
        <v>-55.389000000000003</v>
      </c>
      <c r="D169">
        <v>6.5049999999999999</v>
      </c>
      <c r="E169">
        <v>183.803</v>
      </c>
      <c r="F169">
        <v>100</v>
      </c>
      <c r="G169">
        <v>53.941000000000003</v>
      </c>
      <c r="H169">
        <v>4.7430000000000003</v>
      </c>
    </row>
    <row r="170" spans="1:8" x14ac:dyDescent="0.2">
      <c r="A170">
        <v>14218.269</v>
      </c>
      <c r="B170">
        <v>-55.448999999999998</v>
      </c>
      <c r="C170">
        <v>-55.445999999999998</v>
      </c>
      <c r="D170">
        <v>6.1630000000000003</v>
      </c>
      <c r="E170">
        <v>184.613</v>
      </c>
      <c r="F170">
        <v>100</v>
      </c>
      <c r="G170">
        <v>53.84</v>
      </c>
      <c r="H170">
        <v>4.7990000000000004</v>
      </c>
    </row>
    <row r="171" spans="1:8" x14ac:dyDescent="0.2">
      <c r="A171">
        <v>14219.198</v>
      </c>
      <c r="B171">
        <v>-55.511000000000003</v>
      </c>
      <c r="C171">
        <v>-55.508000000000003</v>
      </c>
      <c r="D171">
        <v>6.6420000000000003</v>
      </c>
      <c r="E171">
        <v>184.11099999999999</v>
      </c>
      <c r="F171">
        <v>100</v>
      </c>
      <c r="G171">
        <v>54.39</v>
      </c>
      <c r="H171">
        <v>4.7649999999999997</v>
      </c>
    </row>
    <row r="172" spans="1:8" x14ac:dyDescent="0.2">
      <c r="A172">
        <v>14220.126</v>
      </c>
      <c r="B172">
        <v>-55.576000000000001</v>
      </c>
      <c r="C172">
        <v>-55.573</v>
      </c>
      <c r="D172">
        <v>7.0019999999999998</v>
      </c>
      <c r="E172">
        <v>185.376</v>
      </c>
      <c r="F172">
        <v>100</v>
      </c>
      <c r="G172">
        <v>53.936999999999998</v>
      </c>
      <c r="H172">
        <v>4.851</v>
      </c>
    </row>
    <row r="173" spans="1:8" x14ac:dyDescent="0.2">
      <c r="A173">
        <v>14221.055</v>
      </c>
      <c r="B173">
        <v>-55.643999999999998</v>
      </c>
      <c r="C173">
        <v>-55.64</v>
      </c>
      <c r="D173">
        <v>7.2560000000000002</v>
      </c>
      <c r="E173">
        <v>184.55500000000001</v>
      </c>
      <c r="F173">
        <v>100</v>
      </c>
      <c r="G173">
        <v>53.9</v>
      </c>
      <c r="H173">
        <v>4.7939999999999996</v>
      </c>
    </row>
    <row r="174" spans="1:8" x14ac:dyDescent="0.2">
      <c r="A174">
        <v>14221.983</v>
      </c>
      <c r="B174">
        <v>-55.710999999999999</v>
      </c>
      <c r="C174">
        <v>-55.707000000000001</v>
      </c>
      <c r="D174">
        <v>7.2329999999999997</v>
      </c>
      <c r="E174">
        <v>184.732</v>
      </c>
      <c r="F174">
        <v>100</v>
      </c>
      <c r="G174">
        <v>54.048000000000002</v>
      </c>
      <c r="H174">
        <v>4.8070000000000004</v>
      </c>
    </row>
    <row r="175" spans="1:8" x14ac:dyDescent="0.2">
      <c r="A175">
        <v>14222.914000000001</v>
      </c>
      <c r="B175">
        <v>-55.776000000000003</v>
      </c>
      <c r="C175">
        <v>-55.771999999999998</v>
      </c>
      <c r="D175">
        <v>6.9320000000000004</v>
      </c>
      <c r="E175">
        <v>184.24199999999999</v>
      </c>
      <c r="F175">
        <v>100</v>
      </c>
      <c r="G175">
        <v>54.667000000000002</v>
      </c>
      <c r="H175">
        <v>4.7729999999999997</v>
      </c>
    </row>
    <row r="176" spans="1:8" x14ac:dyDescent="0.2">
      <c r="A176">
        <v>14223.843000000001</v>
      </c>
      <c r="B176">
        <v>-55.841000000000001</v>
      </c>
      <c r="C176">
        <v>-55.835999999999999</v>
      </c>
      <c r="D176">
        <v>6.9119999999999999</v>
      </c>
      <c r="E176">
        <v>184.01300000000001</v>
      </c>
      <c r="F176">
        <v>100</v>
      </c>
      <c r="G176">
        <v>53.985999999999997</v>
      </c>
      <c r="H176">
        <v>4.758</v>
      </c>
    </row>
    <row r="177" spans="1:8" x14ac:dyDescent="0.2">
      <c r="A177">
        <v>14224.772000000001</v>
      </c>
      <c r="B177">
        <v>-55.9</v>
      </c>
      <c r="C177">
        <v>-55.895000000000003</v>
      </c>
      <c r="D177">
        <v>6.3540000000000001</v>
      </c>
      <c r="E177">
        <v>184.744</v>
      </c>
      <c r="F177">
        <v>100</v>
      </c>
      <c r="G177">
        <v>54.195999999999998</v>
      </c>
      <c r="H177">
        <v>4.8070000000000004</v>
      </c>
    </row>
    <row r="178" spans="1:8" x14ac:dyDescent="0.2">
      <c r="A178">
        <v>14225.705</v>
      </c>
      <c r="B178">
        <v>-55.953000000000003</v>
      </c>
      <c r="C178">
        <v>-55.948</v>
      </c>
      <c r="D178">
        <v>5.6159999999999997</v>
      </c>
      <c r="E178">
        <v>184.809</v>
      </c>
      <c r="F178">
        <v>100</v>
      </c>
      <c r="G178">
        <v>54.173000000000002</v>
      </c>
      <c r="H178">
        <v>4.8120000000000003</v>
      </c>
    </row>
    <row r="179" spans="1:8" x14ac:dyDescent="0.2">
      <c r="A179">
        <v>14226.944</v>
      </c>
      <c r="B179">
        <v>-56.018999999999998</v>
      </c>
      <c r="C179">
        <v>-56.012999999999998</v>
      </c>
      <c r="D179">
        <v>5.2720000000000002</v>
      </c>
      <c r="E179">
        <v>184.94900000000001</v>
      </c>
      <c r="F179">
        <v>100</v>
      </c>
      <c r="G179">
        <v>54.030999999999999</v>
      </c>
      <c r="H179">
        <v>4.8220000000000001</v>
      </c>
    </row>
    <row r="180" spans="1:8" x14ac:dyDescent="0.2">
      <c r="A180">
        <v>14228.183000000001</v>
      </c>
      <c r="B180">
        <v>-56.082000000000001</v>
      </c>
      <c r="C180">
        <v>-56.076000000000001</v>
      </c>
      <c r="D180">
        <v>5.0949999999999998</v>
      </c>
      <c r="E180">
        <v>184.124</v>
      </c>
      <c r="F180">
        <v>100</v>
      </c>
      <c r="G180">
        <v>53.777000000000001</v>
      </c>
      <c r="H180">
        <v>4.7649999999999997</v>
      </c>
    </row>
    <row r="181" spans="1:8" x14ac:dyDescent="0.2">
      <c r="A181">
        <v>14229.423000000001</v>
      </c>
      <c r="B181">
        <v>-56.148000000000003</v>
      </c>
      <c r="C181">
        <v>-56.140999999999998</v>
      </c>
      <c r="D181">
        <v>5.2370000000000001</v>
      </c>
      <c r="E181">
        <v>184.38499999999999</v>
      </c>
      <c r="F181">
        <v>100</v>
      </c>
      <c r="G181">
        <v>54.011000000000003</v>
      </c>
      <c r="H181">
        <v>4.7830000000000004</v>
      </c>
    </row>
    <row r="182" spans="1:8" x14ac:dyDescent="0.2">
      <c r="A182">
        <v>14230.356</v>
      </c>
      <c r="B182">
        <v>-56.198999999999998</v>
      </c>
      <c r="C182">
        <v>-56.192</v>
      </c>
      <c r="D182">
        <v>5.4809999999999999</v>
      </c>
      <c r="E182">
        <v>184.70099999999999</v>
      </c>
      <c r="F182">
        <v>100</v>
      </c>
      <c r="G182">
        <v>54.408999999999999</v>
      </c>
      <c r="H182">
        <v>4.8040000000000003</v>
      </c>
    </row>
    <row r="183" spans="1:8" x14ac:dyDescent="0.2">
      <c r="A183">
        <v>14231.286</v>
      </c>
      <c r="B183">
        <v>-56.250999999999998</v>
      </c>
      <c r="C183">
        <v>-56.244</v>
      </c>
      <c r="D183">
        <v>5.61</v>
      </c>
      <c r="E183">
        <v>184.755</v>
      </c>
      <c r="F183">
        <v>100</v>
      </c>
      <c r="G183">
        <v>54.375999999999998</v>
      </c>
      <c r="H183">
        <v>4.8079999999999998</v>
      </c>
    </row>
    <row r="184" spans="1:8" x14ac:dyDescent="0.2">
      <c r="A184">
        <v>14232.218000000001</v>
      </c>
      <c r="B184">
        <v>-56.304000000000002</v>
      </c>
      <c r="C184">
        <v>-56.296999999999997</v>
      </c>
      <c r="D184">
        <v>5.6150000000000002</v>
      </c>
      <c r="E184">
        <v>185.71600000000001</v>
      </c>
      <c r="F184">
        <v>100</v>
      </c>
      <c r="G184">
        <v>54.468000000000004</v>
      </c>
      <c r="H184">
        <v>4.875</v>
      </c>
    </row>
    <row r="185" spans="1:8" x14ac:dyDescent="0.2">
      <c r="A185">
        <v>14233.147999999999</v>
      </c>
      <c r="B185">
        <v>-56.356000000000002</v>
      </c>
      <c r="C185">
        <v>-56.347999999999999</v>
      </c>
      <c r="D185">
        <v>5.5439999999999996</v>
      </c>
      <c r="E185">
        <v>185.12799999999999</v>
      </c>
      <c r="F185">
        <v>100</v>
      </c>
      <c r="G185">
        <v>54.375999999999998</v>
      </c>
      <c r="H185">
        <v>4.8339999999999996</v>
      </c>
    </row>
    <row r="186" spans="1:8" x14ac:dyDescent="0.2">
      <c r="A186">
        <v>14234.076999999999</v>
      </c>
      <c r="B186">
        <v>-56.406999999999996</v>
      </c>
      <c r="C186">
        <v>-56.399000000000001</v>
      </c>
      <c r="D186">
        <v>5.42</v>
      </c>
      <c r="E186">
        <v>185.077</v>
      </c>
      <c r="F186">
        <v>100</v>
      </c>
      <c r="G186">
        <v>53.747999999999998</v>
      </c>
      <c r="H186">
        <v>4.83</v>
      </c>
    </row>
    <row r="187" spans="1:8" x14ac:dyDescent="0.2">
      <c r="A187">
        <v>14235.009</v>
      </c>
      <c r="B187">
        <v>-56.457000000000001</v>
      </c>
      <c r="C187">
        <v>-56.448999999999998</v>
      </c>
      <c r="D187">
        <v>5.3739999999999997</v>
      </c>
      <c r="E187">
        <v>184.92</v>
      </c>
      <c r="F187">
        <v>100</v>
      </c>
      <c r="G187">
        <v>53.572000000000003</v>
      </c>
      <c r="H187">
        <v>4.82</v>
      </c>
    </row>
    <row r="188" spans="1:8" x14ac:dyDescent="0.2">
      <c r="A188">
        <v>14235.94</v>
      </c>
      <c r="B188">
        <v>-56.506999999999998</v>
      </c>
      <c r="C188">
        <v>-56.499000000000002</v>
      </c>
      <c r="D188">
        <v>5.3849999999999998</v>
      </c>
      <c r="E188">
        <v>185.565</v>
      </c>
      <c r="F188">
        <v>100</v>
      </c>
      <c r="G188">
        <v>53.698</v>
      </c>
      <c r="H188">
        <v>4.8639999999999999</v>
      </c>
    </row>
    <row r="189" spans="1:8" x14ac:dyDescent="0.2">
      <c r="A189">
        <v>14236.870999999999</v>
      </c>
      <c r="B189">
        <v>-56.558</v>
      </c>
      <c r="C189">
        <v>-56.548999999999999</v>
      </c>
      <c r="D189">
        <v>5.4390000000000001</v>
      </c>
      <c r="E189">
        <v>184.21600000000001</v>
      </c>
      <c r="F189">
        <v>100</v>
      </c>
      <c r="G189">
        <v>54.484000000000002</v>
      </c>
      <c r="H189">
        <v>4.7709999999999999</v>
      </c>
    </row>
    <row r="190" spans="1:8" x14ac:dyDescent="0.2">
      <c r="A190">
        <v>14237.798000000001</v>
      </c>
      <c r="B190">
        <v>-56.609000000000002</v>
      </c>
      <c r="C190">
        <v>-56.6</v>
      </c>
      <c r="D190">
        <v>5.4820000000000002</v>
      </c>
      <c r="E190">
        <v>184.488</v>
      </c>
      <c r="F190">
        <v>100</v>
      </c>
      <c r="G190">
        <v>53.908999999999999</v>
      </c>
      <c r="H190">
        <v>4.79</v>
      </c>
    </row>
    <row r="191" spans="1:8" x14ac:dyDescent="0.2">
      <c r="A191">
        <v>14239.034</v>
      </c>
      <c r="B191">
        <v>-56.676000000000002</v>
      </c>
      <c r="C191">
        <v>-56.665999999999997</v>
      </c>
      <c r="D191">
        <v>5.3220000000000001</v>
      </c>
      <c r="E191">
        <v>184.34100000000001</v>
      </c>
      <c r="F191">
        <v>100</v>
      </c>
      <c r="G191">
        <v>54.228999999999999</v>
      </c>
      <c r="H191">
        <v>4.78</v>
      </c>
    </row>
    <row r="192" spans="1:8" x14ac:dyDescent="0.2">
      <c r="A192">
        <v>14240.273999999999</v>
      </c>
      <c r="B192">
        <v>-56.738999999999997</v>
      </c>
      <c r="C192">
        <v>-56.728999999999999</v>
      </c>
      <c r="D192">
        <v>5.1029999999999998</v>
      </c>
      <c r="E192">
        <v>184.803</v>
      </c>
      <c r="F192">
        <v>100</v>
      </c>
      <c r="G192">
        <v>54.186</v>
      </c>
      <c r="H192">
        <v>4.8120000000000003</v>
      </c>
    </row>
    <row r="193" spans="1:8" x14ac:dyDescent="0.2">
      <c r="A193">
        <v>14241.514999999999</v>
      </c>
      <c r="B193">
        <v>-56.801000000000002</v>
      </c>
      <c r="C193">
        <v>-56.790999999999997</v>
      </c>
      <c r="D193">
        <v>4.9800000000000004</v>
      </c>
      <c r="E193">
        <v>184.54599999999999</v>
      </c>
      <c r="F193">
        <v>100</v>
      </c>
      <c r="G193">
        <v>54.506999999999998</v>
      </c>
      <c r="H193">
        <v>4.7939999999999996</v>
      </c>
    </row>
    <row r="194" spans="1:8" x14ac:dyDescent="0.2">
      <c r="A194">
        <v>14242.753000000001</v>
      </c>
      <c r="B194">
        <v>-56.863</v>
      </c>
      <c r="C194">
        <v>-56.851999999999997</v>
      </c>
      <c r="D194">
        <v>4.9059999999999997</v>
      </c>
      <c r="E194">
        <v>184.93</v>
      </c>
      <c r="F194">
        <v>100</v>
      </c>
      <c r="G194">
        <v>53.88</v>
      </c>
      <c r="H194">
        <v>4.82</v>
      </c>
    </row>
    <row r="195" spans="1:8" x14ac:dyDescent="0.2">
      <c r="A195">
        <v>14243.989</v>
      </c>
      <c r="B195">
        <v>-56.923999999999999</v>
      </c>
      <c r="C195">
        <v>-56.912999999999997</v>
      </c>
      <c r="D195">
        <v>4.9530000000000003</v>
      </c>
      <c r="E195">
        <v>185.09899999999999</v>
      </c>
      <c r="F195">
        <v>100</v>
      </c>
      <c r="G195">
        <v>54.246000000000002</v>
      </c>
      <c r="H195">
        <v>4.8319999999999999</v>
      </c>
    </row>
    <row r="196" spans="1:8" x14ac:dyDescent="0.2">
      <c r="A196">
        <v>14245.23</v>
      </c>
      <c r="B196">
        <v>-56.987000000000002</v>
      </c>
      <c r="C196">
        <v>-56.975999999999999</v>
      </c>
      <c r="D196">
        <v>5.0650000000000004</v>
      </c>
      <c r="E196">
        <v>184.84299999999999</v>
      </c>
      <c r="F196">
        <v>100</v>
      </c>
      <c r="G196">
        <v>53.765999999999998</v>
      </c>
      <c r="H196">
        <v>4.8140000000000001</v>
      </c>
    </row>
    <row r="197" spans="1:8" x14ac:dyDescent="0.2">
      <c r="A197">
        <v>14246.474</v>
      </c>
      <c r="B197">
        <v>-57.05</v>
      </c>
      <c r="C197">
        <v>-57.037999999999997</v>
      </c>
      <c r="D197">
        <v>5.0330000000000004</v>
      </c>
      <c r="E197">
        <v>184.494</v>
      </c>
      <c r="F197">
        <v>100</v>
      </c>
      <c r="G197">
        <v>54.222999999999999</v>
      </c>
      <c r="H197">
        <v>4.79</v>
      </c>
    </row>
    <row r="198" spans="1:8" x14ac:dyDescent="0.2">
      <c r="A198">
        <v>14247.715</v>
      </c>
      <c r="B198">
        <v>-57.116999999999997</v>
      </c>
      <c r="C198">
        <v>-57.104999999999997</v>
      </c>
      <c r="D198">
        <v>5.3380000000000001</v>
      </c>
      <c r="E198">
        <v>184.57900000000001</v>
      </c>
      <c r="F198">
        <v>100</v>
      </c>
      <c r="G198">
        <v>54.14</v>
      </c>
      <c r="H198">
        <v>4.7960000000000003</v>
      </c>
    </row>
    <row r="199" spans="1:8" x14ac:dyDescent="0.2">
      <c r="A199">
        <v>14248.642</v>
      </c>
      <c r="B199">
        <v>-57.167000000000002</v>
      </c>
      <c r="C199">
        <v>-57.155000000000001</v>
      </c>
      <c r="D199">
        <v>5.4249999999999998</v>
      </c>
      <c r="E199">
        <v>184.321</v>
      </c>
      <c r="F199">
        <v>100</v>
      </c>
      <c r="G199">
        <v>53.957000000000001</v>
      </c>
      <c r="H199">
        <v>4.7779999999999996</v>
      </c>
    </row>
    <row r="200" spans="1:8" x14ac:dyDescent="0.2">
      <c r="A200">
        <v>14249.57</v>
      </c>
      <c r="B200">
        <v>-57.218000000000004</v>
      </c>
      <c r="C200">
        <v>-57.204999999999998</v>
      </c>
      <c r="D200">
        <v>5.3860000000000001</v>
      </c>
      <c r="E200">
        <v>184.44399999999999</v>
      </c>
      <c r="F200">
        <v>100</v>
      </c>
      <c r="G200">
        <v>53.939</v>
      </c>
      <c r="H200">
        <v>4.7869999999999999</v>
      </c>
    </row>
    <row r="201" spans="1:8" x14ac:dyDescent="0.2">
      <c r="A201">
        <v>14250.503000000001</v>
      </c>
      <c r="B201">
        <v>-57.268999999999998</v>
      </c>
      <c r="C201">
        <v>-57.256</v>
      </c>
      <c r="D201">
        <v>5.4580000000000002</v>
      </c>
      <c r="E201">
        <v>185.191</v>
      </c>
      <c r="F201">
        <v>100</v>
      </c>
      <c r="G201">
        <v>54.146999999999998</v>
      </c>
      <c r="H201">
        <v>4.8380000000000001</v>
      </c>
    </row>
    <row r="202" spans="1:8" x14ac:dyDescent="0.2">
      <c r="A202">
        <v>14251.429</v>
      </c>
      <c r="B202">
        <v>-57.32</v>
      </c>
      <c r="C202">
        <v>-57.307000000000002</v>
      </c>
      <c r="D202">
        <v>5.5209999999999999</v>
      </c>
      <c r="E202">
        <v>184.684</v>
      </c>
      <c r="F202">
        <v>100</v>
      </c>
      <c r="G202">
        <v>54.195</v>
      </c>
      <c r="H202">
        <v>4.8029999999999999</v>
      </c>
    </row>
    <row r="203" spans="1:8" x14ac:dyDescent="0.2">
      <c r="A203">
        <v>14252.359</v>
      </c>
      <c r="B203">
        <v>-57.371000000000002</v>
      </c>
      <c r="C203">
        <v>-57.357999999999997</v>
      </c>
      <c r="D203">
        <v>5.4480000000000004</v>
      </c>
      <c r="E203">
        <v>183.69800000000001</v>
      </c>
      <c r="F203">
        <v>100</v>
      </c>
      <c r="G203">
        <v>53.92</v>
      </c>
      <c r="H203">
        <v>4.7370000000000001</v>
      </c>
    </row>
    <row r="204" spans="1:8" x14ac:dyDescent="0.2">
      <c r="A204">
        <v>14253.29</v>
      </c>
      <c r="B204">
        <v>-57.421999999999997</v>
      </c>
      <c r="C204">
        <v>-57.408000000000001</v>
      </c>
      <c r="D204">
        <v>5.3849999999999998</v>
      </c>
      <c r="E204">
        <v>184.822</v>
      </c>
      <c r="F204">
        <v>100</v>
      </c>
      <c r="G204">
        <v>54.197000000000003</v>
      </c>
      <c r="H204">
        <v>4.8129999999999997</v>
      </c>
    </row>
    <row r="205" spans="1:8" x14ac:dyDescent="0.2">
      <c r="A205">
        <v>14254.22</v>
      </c>
      <c r="B205">
        <v>-57.472000000000001</v>
      </c>
      <c r="C205">
        <v>-57.457999999999998</v>
      </c>
      <c r="D205">
        <v>5.3929999999999998</v>
      </c>
      <c r="E205">
        <v>185.10499999999999</v>
      </c>
      <c r="F205">
        <v>100</v>
      </c>
      <c r="G205">
        <v>54.021999999999998</v>
      </c>
      <c r="H205">
        <v>4.8319999999999999</v>
      </c>
    </row>
    <row r="206" spans="1:8" x14ac:dyDescent="0.2">
      <c r="A206">
        <v>14255.465</v>
      </c>
      <c r="B206">
        <v>-57.536999999999999</v>
      </c>
      <c r="C206">
        <v>-57.521999999999998</v>
      </c>
      <c r="D206">
        <v>5.1440000000000001</v>
      </c>
      <c r="E206">
        <v>184.65799999999999</v>
      </c>
      <c r="F206">
        <v>100</v>
      </c>
      <c r="G206">
        <v>53.917000000000002</v>
      </c>
      <c r="H206">
        <v>4.8019999999999996</v>
      </c>
    </row>
    <row r="207" spans="1:8" x14ac:dyDescent="0.2">
      <c r="A207">
        <v>14256.700999999999</v>
      </c>
      <c r="B207">
        <v>-57.6</v>
      </c>
      <c r="C207">
        <v>-57.585000000000001</v>
      </c>
      <c r="D207">
        <v>5.0670000000000002</v>
      </c>
      <c r="E207">
        <v>184.21100000000001</v>
      </c>
      <c r="F207">
        <v>100</v>
      </c>
      <c r="G207">
        <v>53.898000000000003</v>
      </c>
      <c r="H207">
        <v>4.7709999999999999</v>
      </c>
    </row>
    <row r="208" spans="1:8" x14ac:dyDescent="0.2">
      <c r="A208">
        <v>14257.94</v>
      </c>
      <c r="B208">
        <v>-57.66</v>
      </c>
      <c r="C208">
        <v>-57.643999999999998</v>
      </c>
      <c r="D208">
        <v>4.8140000000000001</v>
      </c>
      <c r="E208">
        <v>184.01</v>
      </c>
      <c r="F208">
        <v>100</v>
      </c>
      <c r="G208">
        <v>54.405999999999999</v>
      </c>
      <c r="H208">
        <v>4.7569999999999997</v>
      </c>
    </row>
    <row r="209" spans="1:8" x14ac:dyDescent="0.2">
      <c r="A209">
        <v>14259.183000000001</v>
      </c>
      <c r="B209">
        <v>-57.716000000000001</v>
      </c>
      <c r="C209">
        <v>-57.7</v>
      </c>
      <c r="D209">
        <v>4.4800000000000004</v>
      </c>
      <c r="E209">
        <v>184.53100000000001</v>
      </c>
      <c r="F209">
        <v>100</v>
      </c>
      <c r="G209">
        <v>53.920999999999999</v>
      </c>
      <c r="H209">
        <v>4.7930000000000001</v>
      </c>
    </row>
    <row r="210" spans="1:8" x14ac:dyDescent="0.2">
      <c r="A210">
        <v>14333.89</v>
      </c>
      <c r="B210">
        <v>-57.753</v>
      </c>
      <c r="C210">
        <v>-57.753999999999998</v>
      </c>
      <c r="D210">
        <v>0</v>
      </c>
      <c r="E210">
        <v>181.86699999999999</v>
      </c>
      <c r="F210">
        <v>100</v>
      </c>
      <c r="G210">
        <v>53.337000000000003</v>
      </c>
      <c r="H210">
        <v>4.6159999999999997</v>
      </c>
    </row>
    <row r="211" spans="1:8" x14ac:dyDescent="0.2">
      <c r="A211">
        <v>14335.147999999999</v>
      </c>
      <c r="B211">
        <v>-57.807000000000002</v>
      </c>
      <c r="C211">
        <v>-57.808999999999997</v>
      </c>
      <c r="D211">
        <v>4.37</v>
      </c>
      <c r="E211">
        <v>181.446</v>
      </c>
      <c r="F211">
        <v>100</v>
      </c>
      <c r="G211">
        <v>53.228999999999999</v>
      </c>
      <c r="H211">
        <v>4.5880000000000001</v>
      </c>
    </row>
    <row r="212" spans="1:8" x14ac:dyDescent="0.2">
      <c r="A212">
        <v>14336.392</v>
      </c>
      <c r="B212">
        <v>-57.856999999999999</v>
      </c>
      <c r="C212">
        <v>-57.860999999999997</v>
      </c>
      <c r="D212">
        <v>4.1749999999999998</v>
      </c>
      <c r="E212">
        <v>180.279</v>
      </c>
      <c r="F212">
        <v>100</v>
      </c>
      <c r="G212">
        <v>53.124000000000002</v>
      </c>
      <c r="H212">
        <v>4.5140000000000002</v>
      </c>
    </row>
    <row r="213" spans="1:8" x14ac:dyDescent="0.2">
      <c r="A213">
        <v>14337.634</v>
      </c>
      <c r="B213">
        <v>-57.91</v>
      </c>
      <c r="C213">
        <v>-57.914000000000001</v>
      </c>
      <c r="D213">
        <v>4.2809999999999997</v>
      </c>
      <c r="E213">
        <v>179.76400000000001</v>
      </c>
      <c r="F213">
        <v>100</v>
      </c>
      <c r="G213">
        <v>52.670999999999999</v>
      </c>
      <c r="H213">
        <v>4.4820000000000002</v>
      </c>
    </row>
    <row r="214" spans="1:8" x14ac:dyDescent="0.2">
      <c r="A214">
        <v>14338.876</v>
      </c>
      <c r="B214">
        <v>-57.962000000000003</v>
      </c>
      <c r="C214">
        <v>-57.966999999999999</v>
      </c>
      <c r="D214">
        <v>4.3090000000000002</v>
      </c>
      <c r="E214">
        <v>179.125</v>
      </c>
      <c r="F214">
        <v>100</v>
      </c>
      <c r="G214">
        <v>53.13</v>
      </c>
      <c r="H214">
        <v>4.4420000000000002</v>
      </c>
    </row>
    <row r="215" spans="1:8" x14ac:dyDescent="0.2">
      <c r="A215">
        <v>14340.429</v>
      </c>
      <c r="B215">
        <v>-58.017000000000003</v>
      </c>
      <c r="C215">
        <v>-58.023000000000003</v>
      </c>
      <c r="D215">
        <v>3.5950000000000002</v>
      </c>
      <c r="E215">
        <v>149.62899999999999</v>
      </c>
      <c r="F215">
        <v>100</v>
      </c>
      <c r="G215">
        <v>57.968000000000004</v>
      </c>
      <c r="H215">
        <v>3.0089999999999999</v>
      </c>
    </row>
    <row r="216" spans="1:8" x14ac:dyDescent="0.2">
      <c r="A216">
        <v>14341.983</v>
      </c>
      <c r="B216">
        <v>-58.073</v>
      </c>
      <c r="C216">
        <v>-58.081000000000003</v>
      </c>
      <c r="D216">
        <v>3.7170000000000001</v>
      </c>
      <c r="E216">
        <v>156.88800000000001</v>
      </c>
      <c r="F216">
        <v>100</v>
      </c>
      <c r="G216">
        <v>55.67</v>
      </c>
      <c r="H216">
        <v>3.3029999999999999</v>
      </c>
    </row>
    <row r="217" spans="1:8" x14ac:dyDescent="0.2">
      <c r="A217">
        <v>14343.817999999999</v>
      </c>
      <c r="B217">
        <v>-58.125</v>
      </c>
      <c r="C217">
        <v>-58.133000000000003</v>
      </c>
      <c r="D217">
        <v>2.8620000000000001</v>
      </c>
      <c r="E217">
        <v>150.77799999999999</v>
      </c>
      <c r="F217">
        <v>100</v>
      </c>
      <c r="G217">
        <v>55.8</v>
      </c>
      <c r="H217">
        <v>3.0529999999999999</v>
      </c>
    </row>
    <row r="218" spans="1:8" x14ac:dyDescent="0.2">
      <c r="A218">
        <v>14346.285</v>
      </c>
      <c r="B218">
        <v>-58.177</v>
      </c>
      <c r="C218">
        <v>-58.186999999999998</v>
      </c>
      <c r="D218">
        <v>2.177</v>
      </c>
      <c r="E218">
        <v>157.12100000000001</v>
      </c>
      <c r="F218">
        <v>100</v>
      </c>
      <c r="G218">
        <v>55.216999999999999</v>
      </c>
      <c r="H218">
        <v>3.3130000000000002</v>
      </c>
    </row>
    <row r="219" spans="1:8" x14ac:dyDescent="0.2">
      <c r="A219">
        <v>14349.075000000001</v>
      </c>
      <c r="B219">
        <v>-58.231999999999999</v>
      </c>
      <c r="C219">
        <v>-58.243000000000002</v>
      </c>
      <c r="D219">
        <v>2.012</v>
      </c>
      <c r="E219">
        <v>151.75299999999999</v>
      </c>
      <c r="F219">
        <v>100</v>
      </c>
      <c r="G219">
        <v>56.87</v>
      </c>
      <c r="H219">
        <v>3.0920000000000001</v>
      </c>
    </row>
    <row r="220" spans="1:8" x14ac:dyDescent="0.2">
      <c r="A220">
        <v>14351.557000000001</v>
      </c>
      <c r="B220">
        <v>-58.283999999999999</v>
      </c>
      <c r="C220">
        <v>-58.295999999999999</v>
      </c>
      <c r="D220">
        <v>2.117</v>
      </c>
      <c r="E220">
        <v>153.328</v>
      </c>
      <c r="F220">
        <v>100</v>
      </c>
      <c r="G220">
        <v>56.311999999999998</v>
      </c>
      <c r="H220">
        <v>3.1549999999999998</v>
      </c>
    </row>
    <row r="221" spans="1:8" x14ac:dyDescent="0.2">
      <c r="A221">
        <v>14353.724</v>
      </c>
      <c r="B221">
        <v>-58.337000000000003</v>
      </c>
      <c r="C221">
        <v>-58.35</v>
      </c>
      <c r="D221">
        <v>2.492</v>
      </c>
      <c r="E221">
        <v>162.42400000000001</v>
      </c>
      <c r="F221">
        <v>100</v>
      </c>
      <c r="G221">
        <v>54.915999999999997</v>
      </c>
      <c r="H221">
        <v>3.55</v>
      </c>
    </row>
    <row r="222" spans="1:8" x14ac:dyDescent="0.2">
      <c r="A222">
        <v>14355.892</v>
      </c>
      <c r="B222">
        <v>-58.39</v>
      </c>
      <c r="C222">
        <v>-58.404000000000003</v>
      </c>
      <c r="D222">
        <v>2.5209999999999999</v>
      </c>
      <c r="E222">
        <v>163.43100000000001</v>
      </c>
      <c r="F222">
        <v>100</v>
      </c>
      <c r="G222">
        <v>55.226999999999997</v>
      </c>
      <c r="H222">
        <v>3.597</v>
      </c>
    </row>
    <row r="223" spans="1:8" x14ac:dyDescent="0.2">
      <c r="A223">
        <v>14358.062</v>
      </c>
      <c r="B223">
        <v>-58.442999999999998</v>
      </c>
      <c r="C223">
        <v>-58.459000000000003</v>
      </c>
      <c r="D223">
        <v>2.4969999999999999</v>
      </c>
      <c r="E223">
        <v>150.721</v>
      </c>
      <c r="F223">
        <v>100</v>
      </c>
      <c r="G223">
        <v>56.895000000000003</v>
      </c>
      <c r="H223">
        <v>3.0510000000000002</v>
      </c>
    </row>
    <row r="224" spans="1:8" x14ac:dyDescent="0.2">
      <c r="A224">
        <v>14360.231</v>
      </c>
      <c r="B224">
        <v>-58.497</v>
      </c>
      <c r="C224">
        <v>-58.514000000000003</v>
      </c>
      <c r="D224">
        <v>2.5339999999999998</v>
      </c>
      <c r="E224">
        <v>131.10599999999999</v>
      </c>
      <c r="F224">
        <v>100</v>
      </c>
      <c r="G224">
        <v>57.944000000000003</v>
      </c>
      <c r="H224">
        <v>2.3769999999999998</v>
      </c>
    </row>
    <row r="225" spans="1:8" x14ac:dyDescent="0.2">
      <c r="A225">
        <v>14362.401</v>
      </c>
      <c r="B225">
        <v>-58.555</v>
      </c>
      <c r="C225">
        <v>-58.573</v>
      </c>
      <c r="D225">
        <v>2.7170000000000001</v>
      </c>
      <c r="E225">
        <v>146.23500000000001</v>
      </c>
      <c r="F225">
        <v>100</v>
      </c>
      <c r="G225">
        <v>55.567999999999998</v>
      </c>
      <c r="H225">
        <v>2.8809999999999998</v>
      </c>
    </row>
    <row r="226" spans="1:8" x14ac:dyDescent="0.2">
      <c r="A226">
        <v>14364.567999999999</v>
      </c>
      <c r="B226">
        <v>-58.613999999999997</v>
      </c>
      <c r="C226">
        <v>-58.631999999999998</v>
      </c>
      <c r="D226">
        <v>2.7570000000000001</v>
      </c>
      <c r="E226">
        <v>158.81899999999999</v>
      </c>
      <c r="F226">
        <v>100</v>
      </c>
      <c r="G226">
        <v>55.731999999999999</v>
      </c>
      <c r="H226">
        <v>3.387</v>
      </c>
    </row>
    <row r="227" spans="1:8" x14ac:dyDescent="0.2">
      <c r="A227">
        <v>14366.43</v>
      </c>
      <c r="B227">
        <v>-58.665999999999997</v>
      </c>
      <c r="C227">
        <v>-58.686</v>
      </c>
      <c r="D227">
        <v>2.8580000000000001</v>
      </c>
      <c r="E227">
        <v>149.75</v>
      </c>
      <c r="F227">
        <v>100</v>
      </c>
      <c r="G227">
        <v>56.750999999999998</v>
      </c>
      <c r="H227">
        <v>3.0139999999999998</v>
      </c>
    </row>
    <row r="228" spans="1:8" x14ac:dyDescent="0.2">
      <c r="A228">
        <v>14368.296</v>
      </c>
      <c r="B228">
        <v>-58.719000000000001</v>
      </c>
      <c r="C228">
        <v>-58.74</v>
      </c>
      <c r="D228">
        <v>2.9409999999999998</v>
      </c>
      <c r="E228">
        <v>145.178</v>
      </c>
      <c r="F228">
        <v>100</v>
      </c>
      <c r="G228">
        <v>56.792000000000002</v>
      </c>
      <c r="H228">
        <v>2.843</v>
      </c>
    </row>
    <row r="229" spans="1:8" x14ac:dyDescent="0.2">
      <c r="A229">
        <v>14370.157999999999</v>
      </c>
      <c r="B229">
        <v>-58.774999999999999</v>
      </c>
      <c r="C229">
        <v>-58.796999999999997</v>
      </c>
      <c r="D229">
        <v>3.0409999999999999</v>
      </c>
      <c r="E229">
        <v>148.36799999999999</v>
      </c>
      <c r="F229">
        <v>100</v>
      </c>
      <c r="G229">
        <v>56.67</v>
      </c>
      <c r="H229">
        <v>2.9609999999999999</v>
      </c>
    </row>
    <row r="230" spans="1:8" x14ac:dyDescent="0.2">
      <c r="A230">
        <v>14372.013000000001</v>
      </c>
      <c r="B230">
        <v>-58.832000000000001</v>
      </c>
      <c r="C230">
        <v>-58.854999999999997</v>
      </c>
      <c r="D230">
        <v>3.13</v>
      </c>
      <c r="E230">
        <v>149.238</v>
      </c>
      <c r="F230">
        <v>100</v>
      </c>
      <c r="G230">
        <v>56.451000000000001</v>
      </c>
      <c r="H230">
        <v>2.9940000000000002</v>
      </c>
    </row>
    <row r="231" spans="1:8" x14ac:dyDescent="0.2">
      <c r="A231">
        <v>14373.563</v>
      </c>
      <c r="B231">
        <v>-58.883000000000003</v>
      </c>
      <c r="C231">
        <v>-58.906999999999996</v>
      </c>
      <c r="D231">
        <v>3.343</v>
      </c>
      <c r="E231">
        <v>148.32300000000001</v>
      </c>
      <c r="F231">
        <v>100</v>
      </c>
      <c r="G231">
        <v>56.969000000000001</v>
      </c>
      <c r="H231">
        <v>2.9590000000000001</v>
      </c>
    </row>
    <row r="232" spans="1:8" x14ac:dyDescent="0.2">
      <c r="A232">
        <v>14375.114</v>
      </c>
      <c r="B232">
        <v>-58.936999999999998</v>
      </c>
      <c r="C232">
        <v>-58.963000000000001</v>
      </c>
      <c r="D232">
        <v>3.6120000000000001</v>
      </c>
      <c r="E232">
        <v>142.28299999999999</v>
      </c>
      <c r="F232">
        <v>100</v>
      </c>
      <c r="G232">
        <v>57.634999999999998</v>
      </c>
      <c r="H232">
        <v>2.74</v>
      </c>
    </row>
    <row r="233" spans="1:8" x14ac:dyDescent="0.2">
      <c r="A233">
        <v>14376.664000000001</v>
      </c>
      <c r="B233">
        <v>-58.991999999999997</v>
      </c>
      <c r="C233">
        <v>-59.018999999999998</v>
      </c>
      <c r="D233">
        <v>3.6</v>
      </c>
      <c r="E233">
        <v>137.346</v>
      </c>
      <c r="F233">
        <v>100</v>
      </c>
      <c r="G233">
        <v>57.936999999999998</v>
      </c>
      <c r="H233">
        <v>2.5739999999999998</v>
      </c>
    </row>
    <row r="234" spans="1:8" x14ac:dyDescent="0.2">
      <c r="A234">
        <v>14378.216</v>
      </c>
      <c r="B234">
        <v>-59.051000000000002</v>
      </c>
      <c r="C234">
        <v>-59.079000000000001</v>
      </c>
      <c r="D234">
        <v>3.85</v>
      </c>
      <c r="E234">
        <v>128.53</v>
      </c>
      <c r="F234">
        <v>100</v>
      </c>
      <c r="G234">
        <v>58.566000000000003</v>
      </c>
      <c r="H234">
        <v>2.2999999999999998</v>
      </c>
    </row>
    <row r="235" spans="1:8" x14ac:dyDescent="0.2">
      <c r="A235">
        <v>14379.769</v>
      </c>
      <c r="B235">
        <v>-59.112000000000002</v>
      </c>
      <c r="C235">
        <v>-59.140999999999998</v>
      </c>
      <c r="D235">
        <v>4.0179999999999998</v>
      </c>
      <c r="E235">
        <v>123.768</v>
      </c>
      <c r="F235">
        <v>100</v>
      </c>
      <c r="G235">
        <v>58.598999999999997</v>
      </c>
      <c r="H235">
        <v>2.1640000000000001</v>
      </c>
    </row>
    <row r="236" spans="1:8" x14ac:dyDescent="0.2">
      <c r="A236">
        <v>14381.322</v>
      </c>
      <c r="B236">
        <v>-59.171999999999997</v>
      </c>
      <c r="C236">
        <v>-59.201999999999998</v>
      </c>
      <c r="D236">
        <v>3.9620000000000002</v>
      </c>
      <c r="E236">
        <v>116.678</v>
      </c>
      <c r="F236">
        <v>100</v>
      </c>
      <c r="G236">
        <v>59.4</v>
      </c>
      <c r="H236">
        <v>1.974</v>
      </c>
    </row>
    <row r="237" spans="1:8" x14ac:dyDescent="0.2">
      <c r="A237">
        <v>14382.871999999999</v>
      </c>
      <c r="B237">
        <v>-59.232999999999997</v>
      </c>
      <c r="C237">
        <v>-59.265000000000001</v>
      </c>
      <c r="D237">
        <v>4.0149999999999997</v>
      </c>
      <c r="E237">
        <v>116.366</v>
      </c>
      <c r="F237">
        <v>100</v>
      </c>
      <c r="G237">
        <v>59.131</v>
      </c>
      <c r="H237">
        <v>1.966</v>
      </c>
    </row>
    <row r="238" spans="1:8" x14ac:dyDescent="0.2">
      <c r="A238">
        <v>14384.424999999999</v>
      </c>
      <c r="B238">
        <v>-59.293999999999997</v>
      </c>
      <c r="C238">
        <v>-59.326999999999998</v>
      </c>
      <c r="D238">
        <v>3.984</v>
      </c>
      <c r="E238">
        <v>121.684</v>
      </c>
      <c r="F238">
        <v>100</v>
      </c>
      <c r="G238">
        <v>59.392000000000003</v>
      </c>
      <c r="H238">
        <v>2.1059999999999999</v>
      </c>
    </row>
    <row r="239" spans="1:8" x14ac:dyDescent="0.2">
      <c r="A239">
        <v>14385.972</v>
      </c>
      <c r="B239">
        <v>-59.353000000000002</v>
      </c>
      <c r="C239">
        <v>-59.387</v>
      </c>
      <c r="D239">
        <v>3.9079999999999999</v>
      </c>
      <c r="E239">
        <v>122.136</v>
      </c>
      <c r="F239">
        <v>100</v>
      </c>
      <c r="G239">
        <v>59.435000000000002</v>
      </c>
      <c r="H239">
        <v>2.1190000000000002</v>
      </c>
    </row>
    <row r="240" spans="1:8" x14ac:dyDescent="0.2">
      <c r="A240">
        <v>14387.52</v>
      </c>
      <c r="B240">
        <v>-59.408999999999999</v>
      </c>
      <c r="C240">
        <v>-59.444000000000003</v>
      </c>
      <c r="D240">
        <v>3.698</v>
      </c>
      <c r="E240">
        <v>130.351</v>
      </c>
      <c r="F240">
        <v>100</v>
      </c>
      <c r="G240">
        <v>56.15</v>
      </c>
      <c r="H240">
        <v>2.355</v>
      </c>
    </row>
    <row r="241" spans="1:8" x14ac:dyDescent="0.2">
      <c r="A241">
        <v>14389.067999999999</v>
      </c>
      <c r="B241">
        <v>-59.460999999999999</v>
      </c>
      <c r="C241">
        <v>-59.497</v>
      </c>
      <c r="D241">
        <v>3.4329999999999998</v>
      </c>
      <c r="E241">
        <v>170.09399999999999</v>
      </c>
      <c r="F241">
        <v>100</v>
      </c>
      <c r="G241">
        <v>54.133000000000003</v>
      </c>
      <c r="H241">
        <v>3.9279999999999999</v>
      </c>
    </row>
    <row r="242" spans="1:8" x14ac:dyDescent="0.2">
      <c r="A242">
        <v>14391.53</v>
      </c>
      <c r="B242">
        <v>-59.517000000000003</v>
      </c>
      <c r="C242">
        <v>-59.554000000000002</v>
      </c>
      <c r="D242">
        <v>2.3149999999999999</v>
      </c>
      <c r="E242">
        <v>159.96100000000001</v>
      </c>
      <c r="F242">
        <v>100</v>
      </c>
      <c r="G242">
        <v>56.015999999999998</v>
      </c>
      <c r="H242">
        <v>3.4369999999999998</v>
      </c>
    </row>
    <row r="243" spans="1:8" x14ac:dyDescent="0.2">
      <c r="A243">
        <v>14394.316000000001</v>
      </c>
      <c r="B243">
        <v>-59.567999999999998</v>
      </c>
      <c r="C243">
        <v>-59.606999999999999</v>
      </c>
      <c r="D243">
        <v>1.885</v>
      </c>
      <c r="E243">
        <v>161.99199999999999</v>
      </c>
      <c r="F243">
        <v>100</v>
      </c>
      <c r="G243">
        <v>55.429000000000002</v>
      </c>
      <c r="H243">
        <v>3.5289999999999999</v>
      </c>
    </row>
    <row r="244" spans="1:8" x14ac:dyDescent="0.2">
      <c r="A244">
        <v>14397.103999999999</v>
      </c>
      <c r="B244">
        <v>-59.622999999999998</v>
      </c>
      <c r="C244">
        <v>-59.661999999999999</v>
      </c>
      <c r="D244">
        <v>1.984</v>
      </c>
      <c r="E244">
        <v>159.607</v>
      </c>
      <c r="F244">
        <v>100</v>
      </c>
      <c r="G244">
        <v>55.65</v>
      </c>
      <c r="H244">
        <v>3.4209999999999998</v>
      </c>
    </row>
    <row r="245" spans="1:8" x14ac:dyDescent="0.2">
      <c r="A245">
        <v>14399.894</v>
      </c>
      <c r="B245">
        <v>-59.679000000000002</v>
      </c>
      <c r="C245">
        <v>-59.72</v>
      </c>
      <c r="D245">
        <v>2.0670000000000002</v>
      </c>
      <c r="E245">
        <v>151.13300000000001</v>
      </c>
      <c r="F245">
        <v>100</v>
      </c>
      <c r="G245">
        <v>56.179000000000002</v>
      </c>
      <c r="H245">
        <v>3.0670000000000002</v>
      </c>
    </row>
    <row r="246" spans="1:8" x14ac:dyDescent="0.2">
      <c r="A246">
        <v>14402.376</v>
      </c>
      <c r="B246">
        <v>-59.737000000000002</v>
      </c>
      <c r="C246">
        <v>-59.779000000000003</v>
      </c>
      <c r="D246">
        <v>2.37</v>
      </c>
      <c r="E246">
        <v>143.86000000000001</v>
      </c>
      <c r="F246">
        <v>100</v>
      </c>
      <c r="G246">
        <v>56.508000000000003</v>
      </c>
      <c r="H246">
        <v>2.7959999999999998</v>
      </c>
    </row>
    <row r="247" spans="1:8" x14ac:dyDescent="0.2">
      <c r="A247">
        <v>14404.543</v>
      </c>
      <c r="B247">
        <v>-59.792999999999999</v>
      </c>
      <c r="C247">
        <v>-59.835999999999999</v>
      </c>
      <c r="D247">
        <v>2.6560000000000001</v>
      </c>
      <c r="E247">
        <v>143.39500000000001</v>
      </c>
      <c r="F247">
        <v>100</v>
      </c>
      <c r="G247">
        <v>57.116999999999997</v>
      </c>
      <c r="H247">
        <v>2.7789999999999999</v>
      </c>
    </row>
    <row r="248" spans="1:8" x14ac:dyDescent="0.2">
      <c r="A248">
        <v>14406.392</v>
      </c>
      <c r="B248">
        <v>-59.844999999999999</v>
      </c>
      <c r="C248">
        <v>-59.889000000000003</v>
      </c>
      <c r="D248">
        <v>2.847</v>
      </c>
      <c r="E248">
        <v>144.429</v>
      </c>
      <c r="F248">
        <v>100</v>
      </c>
      <c r="G248">
        <v>56.432000000000002</v>
      </c>
      <c r="H248">
        <v>2.8159999999999998</v>
      </c>
    </row>
    <row r="249" spans="1:8" x14ac:dyDescent="0.2">
      <c r="A249">
        <v>14408.258</v>
      </c>
      <c r="B249">
        <v>-59.896000000000001</v>
      </c>
      <c r="C249">
        <v>-59.941000000000003</v>
      </c>
      <c r="D249">
        <v>2.7989999999999999</v>
      </c>
      <c r="E249">
        <v>145.37200000000001</v>
      </c>
      <c r="F249">
        <v>100</v>
      </c>
      <c r="G249">
        <v>56.661999999999999</v>
      </c>
      <c r="H249">
        <v>2.85</v>
      </c>
    </row>
    <row r="250" spans="1:8" x14ac:dyDescent="0.2">
      <c r="A250">
        <v>14410.415999999999</v>
      </c>
      <c r="B250">
        <v>-59.953000000000003</v>
      </c>
      <c r="C250">
        <v>-60</v>
      </c>
      <c r="D250">
        <v>2.7280000000000002</v>
      </c>
      <c r="E250">
        <v>133.43100000000001</v>
      </c>
      <c r="F250">
        <v>100</v>
      </c>
      <c r="G250">
        <v>58.154000000000003</v>
      </c>
      <c r="H250">
        <v>2.4489999999999998</v>
      </c>
    </row>
    <row r="251" spans="1:8" x14ac:dyDescent="0.2">
      <c r="A251">
        <v>20489.646000000001</v>
      </c>
      <c r="B251">
        <v>-60.057000000000002</v>
      </c>
      <c r="C251">
        <v>-60.058</v>
      </c>
      <c r="D251">
        <v>0</v>
      </c>
      <c r="E251">
        <v>69.503</v>
      </c>
      <c r="F251">
        <v>100</v>
      </c>
      <c r="G251">
        <v>57.563000000000002</v>
      </c>
      <c r="H251">
        <v>2.4489999999999998</v>
      </c>
    </row>
    <row r="252" spans="1:8" x14ac:dyDescent="0.2">
      <c r="A252">
        <v>20491.813999999998</v>
      </c>
      <c r="B252">
        <v>-60.11</v>
      </c>
      <c r="C252">
        <v>-60.113</v>
      </c>
      <c r="D252">
        <v>2.5379999999999998</v>
      </c>
      <c r="E252">
        <v>71.066000000000003</v>
      </c>
      <c r="F252">
        <v>100</v>
      </c>
      <c r="G252">
        <v>57.475000000000001</v>
      </c>
      <c r="H252">
        <v>2.4300000000000002</v>
      </c>
    </row>
    <row r="253" spans="1:8" x14ac:dyDescent="0.2">
      <c r="A253">
        <v>20493.985000000001</v>
      </c>
      <c r="B253">
        <v>-60.164000000000001</v>
      </c>
      <c r="C253">
        <v>-60.168999999999997</v>
      </c>
      <c r="D253">
        <v>2.5619999999999998</v>
      </c>
      <c r="E253">
        <v>72.236000000000004</v>
      </c>
      <c r="F253">
        <v>100</v>
      </c>
      <c r="G253">
        <v>57.482999999999997</v>
      </c>
      <c r="H253">
        <v>2.4790000000000001</v>
      </c>
    </row>
    <row r="254" spans="1:8" x14ac:dyDescent="0.2">
      <c r="A254">
        <v>20496.162</v>
      </c>
      <c r="B254">
        <v>-60.222000000000001</v>
      </c>
      <c r="C254">
        <v>-60.228999999999999</v>
      </c>
      <c r="D254">
        <v>2.758</v>
      </c>
      <c r="E254">
        <v>73.287000000000006</v>
      </c>
      <c r="F254">
        <v>100</v>
      </c>
      <c r="G254">
        <v>57.447000000000003</v>
      </c>
      <c r="H254">
        <v>2.5230000000000001</v>
      </c>
    </row>
    <row r="255" spans="1:8" x14ac:dyDescent="0.2">
      <c r="A255">
        <v>20498.330999999998</v>
      </c>
      <c r="B255">
        <v>-60.274999999999999</v>
      </c>
      <c r="C255">
        <v>-60.283999999999999</v>
      </c>
      <c r="D255">
        <v>2.5190000000000001</v>
      </c>
      <c r="E255">
        <v>71.311000000000007</v>
      </c>
      <c r="F255">
        <v>100</v>
      </c>
      <c r="G255">
        <v>57.41</v>
      </c>
      <c r="H255">
        <v>2.4409999999999998</v>
      </c>
    </row>
    <row r="256" spans="1:8" x14ac:dyDescent="0.2">
      <c r="A256">
        <v>20500.828000000001</v>
      </c>
      <c r="B256">
        <v>-60.328000000000003</v>
      </c>
      <c r="C256">
        <v>-60.338000000000001</v>
      </c>
      <c r="D256">
        <v>2.1619999999999999</v>
      </c>
      <c r="E256">
        <v>72.043999999999997</v>
      </c>
      <c r="F256">
        <v>100</v>
      </c>
      <c r="G256">
        <v>57.432000000000002</v>
      </c>
      <c r="H256">
        <v>2.472</v>
      </c>
    </row>
    <row r="257" spans="1:8" x14ac:dyDescent="0.2">
      <c r="A257">
        <v>20503.623</v>
      </c>
      <c r="B257">
        <v>-60.38</v>
      </c>
      <c r="C257">
        <v>-60.392000000000003</v>
      </c>
      <c r="D257">
        <v>1.9319999999999999</v>
      </c>
      <c r="E257">
        <v>72.498999999999995</v>
      </c>
      <c r="F257">
        <v>100</v>
      </c>
      <c r="G257">
        <v>57.417999999999999</v>
      </c>
      <c r="H257">
        <v>2.4900000000000002</v>
      </c>
    </row>
    <row r="258" spans="1:8" x14ac:dyDescent="0.2">
      <c r="A258">
        <v>20506.41</v>
      </c>
      <c r="B258">
        <v>-60.433</v>
      </c>
      <c r="C258">
        <v>-60.447000000000003</v>
      </c>
      <c r="D258">
        <v>1.9690000000000001</v>
      </c>
      <c r="E258">
        <v>68.180000000000007</v>
      </c>
      <c r="F258">
        <v>100</v>
      </c>
      <c r="G258">
        <v>57.42</v>
      </c>
      <c r="H258">
        <v>2.3119999999999998</v>
      </c>
    </row>
    <row r="259" spans="1:8" x14ac:dyDescent="0.2">
      <c r="A259">
        <v>20508.894</v>
      </c>
      <c r="B259">
        <v>-60.485999999999997</v>
      </c>
      <c r="C259">
        <v>-60.500999999999998</v>
      </c>
      <c r="D259">
        <v>2.206</v>
      </c>
      <c r="E259">
        <v>71.912999999999997</v>
      </c>
      <c r="F259">
        <v>100</v>
      </c>
      <c r="G259">
        <v>57.414000000000001</v>
      </c>
      <c r="H259">
        <v>2.4649999999999999</v>
      </c>
    </row>
    <row r="260" spans="1:8" x14ac:dyDescent="0.2">
      <c r="A260">
        <v>20511.035</v>
      </c>
      <c r="B260">
        <v>-60.536999999999999</v>
      </c>
      <c r="C260">
        <v>-60.552999999999997</v>
      </c>
      <c r="D260">
        <v>2.423</v>
      </c>
      <c r="E260">
        <v>68.19</v>
      </c>
      <c r="F260">
        <v>100</v>
      </c>
      <c r="G260">
        <v>57.4</v>
      </c>
      <c r="H260">
        <v>2.3119999999999998</v>
      </c>
    </row>
    <row r="261" spans="1:8" x14ac:dyDescent="0.2">
      <c r="A261">
        <v>20513.205000000002</v>
      </c>
      <c r="B261">
        <v>-60.591999999999999</v>
      </c>
      <c r="C261">
        <v>-60.61</v>
      </c>
      <c r="D261">
        <v>2.6179999999999999</v>
      </c>
      <c r="E261">
        <v>71.099999999999994</v>
      </c>
      <c r="F261">
        <v>100</v>
      </c>
      <c r="G261">
        <v>57.374000000000002</v>
      </c>
      <c r="H261">
        <v>2.4319999999999999</v>
      </c>
    </row>
    <row r="262" spans="1:8" x14ac:dyDescent="0.2">
      <c r="A262">
        <v>20515.379000000001</v>
      </c>
      <c r="B262">
        <v>-60.649000000000001</v>
      </c>
      <c r="C262">
        <v>-60.668999999999997</v>
      </c>
      <c r="D262">
        <v>2.6970000000000001</v>
      </c>
      <c r="E262">
        <v>68.745999999999995</v>
      </c>
      <c r="F262">
        <v>100</v>
      </c>
      <c r="G262">
        <v>57.323999999999998</v>
      </c>
      <c r="H262">
        <v>2.335</v>
      </c>
    </row>
    <row r="263" spans="1:8" x14ac:dyDescent="0.2">
      <c r="A263">
        <v>20517.240000000002</v>
      </c>
      <c r="B263">
        <v>-60.7</v>
      </c>
      <c r="C263">
        <v>-60.720999999999997</v>
      </c>
      <c r="D263">
        <v>2.8140000000000001</v>
      </c>
      <c r="E263">
        <v>68.379000000000005</v>
      </c>
      <c r="F263">
        <v>100</v>
      </c>
      <c r="G263">
        <v>57.372999999999998</v>
      </c>
      <c r="H263">
        <v>2.319</v>
      </c>
    </row>
    <row r="264" spans="1:8" x14ac:dyDescent="0.2">
      <c r="A264">
        <v>20519.098000000002</v>
      </c>
      <c r="B264">
        <v>-60.750999999999998</v>
      </c>
      <c r="C264">
        <v>-60.774000000000001</v>
      </c>
      <c r="D264">
        <v>2.859</v>
      </c>
      <c r="E264">
        <v>72.123000000000005</v>
      </c>
      <c r="F264">
        <v>100</v>
      </c>
      <c r="G264">
        <v>57.344999999999999</v>
      </c>
      <c r="H264">
        <v>2.4740000000000002</v>
      </c>
    </row>
    <row r="265" spans="1:8" x14ac:dyDescent="0.2">
      <c r="A265">
        <v>20520.956999999999</v>
      </c>
      <c r="B265">
        <v>-60.804000000000002</v>
      </c>
      <c r="C265">
        <v>-60.829000000000001</v>
      </c>
      <c r="D265">
        <v>2.9430000000000001</v>
      </c>
      <c r="E265">
        <v>71.774000000000001</v>
      </c>
      <c r="F265">
        <v>100</v>
      </c>
      <c r="G265">
        <v>57.375999999999998</v>
      </c>
      <c r="H265">
        <v>2.4609999999999999</v>
      </c>
    </row>
    <row r="266" spans="1:8" x14ac:dyDescent="0.2">
      <c r="A266">
        <v>20522.82</v>
      </c>
      <c r="B266">
        <v>-60.857999999999997</v>
      </c>
      <c r="C266">
        <v>-60.884</v>
      </c>
      <c r="D266">
        <v>2.968</v>
      </c>
      <c r="E266">
        <v>70.951999999999998</v>
      </c>
      <c r="F266">
        <v>100</v>
      </c>
      <c r="G266">
        <v>57.34</v>
      </c>
      <c r="H266">
        <v>2.4260000000000002</v>
      </c>
    </row>
    <row r="267" spans="1:8" x14ac:dyDescent="0.2">
      <c r="A267">
        <v>20524.683000000001</v>
      </c>
      <c r="B267">
        <v>-60.912999999999997</v>
      </c>
      <c r="C267">
        <v>-60.941000000000003</v>
      </c>
      <c r="D267">
        <v>3.0449999999999999</v>
      </c>
      <c r="E267">
        <v>70.081999999999994</v>
      </c>
      <c r="F267">
        <v>100</v>
      </c>
      <c r="G267">
        <v>57.314</v>
      </c>
      <c r="H267">
        <v>2.39</v>
      </c>
    </row>
    <row r="268" spans="1:8" x14ac:dyDescent="0.2">
      <c r="A268">
        <v>20526.546999999999</v>
      </c>
      <c r="B268">
        <v>-60.969000000000001</v>
      </c>
      <c r="C268">
        <v>-60.999000000000002</v>
      </c>
      <c r="D268">
        <v>3.1110000000000002</v>
      </c>
      <c r="E268">
        <v>70.819999999999993</v>
      </c>
      <c r="F268">
        <v>100</v>
      </c>
      <c r="G268">
        <v>57.329000000000001</v>
      </c>
      <c r="H268">
        <v>2.4209999999999998</v>
      </c>
    </row>
    <row r="269" spans="1:8" x14ac:dyDescent="0.2">
      <c r="A269">
        <v>20528.415000000001</v>
      </c>
      <c r="B269">
        <v>-61.027000000000001</v>
      </c>
      <c r="C269">
        <v>-61.058</v>
      </c>
      <c r="D269">
        <v>3.181</v>
      </c>
      <c r="E269">
        <v>71.623000000000005</v>
      </c>
      <c r="F269">
        <v>100</v>
      </c>
      <c r="G269">
        <v>57.347000000000001</v>
      </c>
      <c r="H269">
        <v>2.4540000000000002</v>
      </c>
    </row>
    <row r="270" spans="1:8" x14ac:dyDescent="0.2">
      <c r="A270">
        <v>20530.259999999998</v>
      </c>
      <c r="B270">
        <v>-61.085000000000001</v>
      </c>
      <c r="C270">
        <v>-61.118000000000002</v>
      </c>
      <c r="D270">
        <v>3.2570000000000001</v>
      </c>
      <c r="E270">
        <v>69.918000000000006</v>
      </c>
      <c r="F270">
        <v>100</v>
      </c>
      <c r="G270">
        <v>57.344000000000001</v>
      </c>
      <c r="H270">
        <v>2.383</v>
      </c>
    </row>
    <row r="271" spans="1:8" x14ac:dyDescent="0.2">
      <c r="A271">
        <v>20532.134999999998</v>
      </c>
      <c r="B271">
        <v>-61.145000000000003</v>
      </c>
      <c r="C271">
        <v>-61.18</v>
      </c>
      <c r="D271">
        <v>3.2789999999999999</v>
      </c>
      <c r="E271">
        <v>73.03</v>
      </c>
      <c r="F271">
        <v>100</v>
      </c>
      <c r="G271">
        <v>57.308999999999997</v>
      </c>
      <c r="H271">
        <v>2.5139999999999998</v>
      </c>
    </row>
    <row r="272" spans="1:8" x14ac:dyDescent="0.2">
      <c r="A272">
        <v>20533.685000000001</v>
      </c>
      <c r="B272">
        <v>-61.195</v>
      </c>
      <c r="C272">
        <v>-61.231999999999999</v>
      </c>
      <c r="D272">
        <v>3.34</v>
      </c>
      <c r="E272">
        <v>69.921000000000006</v>
      </c>
      <c r="F272">
        <v>100</v>
      </c>
      <c r="G272">
        <v>57.320999999999998</v>
      </c>
      <c r="H272">
        <v>2.383</v>
      </c>
    </row>
    <row r="273" spans="1:8" x14ac:dyDescent="0.2">
      <c r="A273">
        <v>20535.544000000002</v>
      </c>
      <c r="B273">
        <v>-61.250999999999998</v>
      </c>
      <c r="C273">
        <v>-61.289000000000001</v>
      </c>
      <c r="D273">
        <v>3.09</v>
      </c>
      <c r="E273">
        <v>67.884</v>
      </c>
      <c r="F273">
        <v>100</v>
      </c>
      <c r="G273">
        <v>57.331000000000003</v>
      </c>
      <c r="H273">
        <v>2.2989999999999999</v>
      </c>
    </row>
    <row r="274" spans="1:8" x14ac:dyDescent="0.2">
      <c r="A274">
        <v>20537.713</v>
      </c>
      <c r="B274">
        <v>-61.304000000000002</v>
      </c>
      <c r="C274">
        <v>-61.344000000000001</v>
      </c>
      <c r="D274">
        <v>2.5419999999999998</v>
      </c>
      <c r="E274">
        <v>70.131</v>
      </c>
      <c r="F274">
        <v>100</v>
      </c>
      <c r="G274">
        <v>57.326000000000001</v>
      </c>
      <c r="H274">
        <v>2.3919999999999999</v>
      </c>
    </row>
    <row r="275" spans="1:8" x14ac:dyDescent="0.2">
      <c r="A275">
        <v>20540.504000000001</v>
      </c>
      <c r="B275">
        <v>-61.356999999999999</v>
      </c>
      <c r="C275">
        <v>-61.399000000000001</v>
      </c>
      <c r="D275">
        <v>1.958</v>
      </c>
      <c r="E275">
        <v>70.272999999999996</v>
      </c>
      <c r="F275">
        <v>100</v>
      </c>
      <c r="G275">
        <v>57.308</v>
      </c>
      <c r="H275">
        <v>2.3969999999999998</v>
      </c>
    </row>
    <row r="276" spans="1:8" x14ac:dyDescent="0.2">
      <c r="A276">
        <v>20543.609</v>
      </c>
      <c r="B276">
        <v>-61.411999999999999</v>
      </c>
      <c r="C276">
        <v>-61.456000000000003</v>
      </c>
      <c r="D276">
        <v>1.8340000000000001</v>
      </c>
      <c r="E276">
        <v>69.317999999999998</v>
      </c>
      <c r="F276">
        <v>100</v>
      </c>
      <c r="G276">
        <v>57.29</v>
      </c>
      <c r="H276">
        <v>2.359</v>
      </c>
    </row>
    <row r="277" spans="1:8" x14ac:dyDescent="0.2">
      <c r="A277">
        <v>20546.400000000001</v>
      </c>
      <c r="B277">
        <v>-61.463999999999999</v>
      </c>
      <c r="C277">
        <v>-61.509</v>
      </c>
      <c r="D277">
        <v>1.903</v>
      </c>
      <c r="E277">
        <v>70.400999999999996</v>
      </c>
      <c r="F277">
        <v>100</v>
      </c>
      <c r="G277">
        <v>57.274000000000001</v>
      </c>
      <c r="H277">
        <v>2.403</v>
      </c>
    </row>
    <row r="278" spans="1:8" x14ac:dyDescent="0.2">
      <c r="A278">
        <v>20548.88</v>
      </c>
      <c r="B278">
        <v>-61.515000000000001</v>
      </c>
      <c r="C278">
        <v>-61.561</v>
      </c>
      <c r="D278">
        <v>2.109</v>
      </c>
      <c r="E278">
        <v>71.372</v>
      </c>
      <c r="F278">
        <v>100</v>
      </c>
      <c r="G278">
        <v>57.286000000000001</v>
      </c>
      <c r="H278">
        <v>2.4430000000000001</v>
      </c>
    </row>
    <row r="279" spans="1:8" x14ac:dyDescent="0.2">
      <c r="A279">
        <v>20551.05</v>
      </c>
      <c r="B279">
        <v>-61.567</v>
      </c>
      <c r="C279">
        <v>-61.615000000000002</v>
      </c>
      <c r="D279">
        <v>2.4950000000000001</v>
      </c>
      <c r="E279">
        <v>69.753</v>
      </c>
      <c r="F279">
        <v>100</v>
      </c>
      <c r="G279">
        <v>57.347000000000001</v>
      </c>
      <c r="H279">
        <v>2.3769999999999998</v>
      </c>
    </row>
    <row r="280" spans="1:8" x14ac:dyDescent="0.2">
      <c r="A280">
        <v>20553.221000000001</v>
      </c>
      <c r="B280">
        <v>-61.625</v>
      </c>
      <c r="C280">
        <v>-61.674999999999997</v>
      </c>
      <c r="D280">
        <v>2.7250000000000001</v>
      </c>
      <c r="E280">
        <v>70.010999999999996</v>
      </c>
      <c r="F280">
        <v>100</v>
      </c>
      <c r="G280">
        <v>57.341000000000001</v>
      </c>
      <c r="H280">
        <v>2.3879999999999999</v>
      </c>
    </row>
    <row r="281" spans="1:8" x14ac:dyDescent="0.2">
      <c r="A281">
        <v>20555.079000000002</v>
      </c>
      <c r="B281">
        <v>-61.674999999999997</v>
      </c>
      <c r="C281">
        <v>-61.726999999999997</v>
      </c>
      <c r="D281">
        <v>2.8079999999999998</v>
      </c>
      <c r="E281">
        <v>70.483000000000004</v>
      </c>
      <c r="F281">
        <v>100</v>
      </c>
      <c r="G281">
        <v>57.271999999999998</v>
      </c>
      <c r="H281">
        <v>2.4060000000000001</v>
      </c>
    </row>
    <row r="282" spans="1:8" x14ac:dyDescent="0.2">
      <c r="A282">
        <v>20556.946</v>
      </c>
      <c r="B282">
        <v>-61.726999999999997</v>
      </c>
      <c r="C282">
        <v>-61.78</v>
      </c>
      <c r="D282">
        <v>2.8359999999999999</v>
      </c>
      <c r="E282">
        <v>69.17</v>
      </c>
      <c r="F282">
        <v>100</v>
      </c>
      <c r="G282">
        <v>57.316000000000003</v>
      </c>
      <c r="H282">
        <v>2.3519999999999999</v>
      </c>
    </row>
    <row r="283" spans="1:8" x14ac:dyDescent="0.2">
      <c r="A283">
        <v>20559.12</v>
      </c>
      <c r="B283">
        <v>-61.783999999999999</v>
      </c>
      <c r="C283">
        <v>-61.838999999999999</v>
      </c>
      <c r="D283">
        <v>2.7450000000000001</v>
      </c>
      <c r="E283">
        <v>69.716999999999999</v>
      </c>
      <c r="F283">
        <v>100</v>
      </c>
      <c r="G283">
        <v>57.317999999999998</v>
      </c>
      <c r="H283">
        <v>2.375</v>
      </c>
    </row>
    <row r="284" spans="1:8" x14ac:dyDescent="0.2">
      <c r="A284">
        <v>20561.29</v>
      </c>
      <c r="B284">
        <v>-61.838000000000001</v>
      </c>
      <c r="C284">
        <v>-61.893999999999998</v>
      </c>
      <c r="D284">
        <v>2.5329999999999999</v>
      </c>
      <c r="E284">
        <v>66.706999999999994</v>
      </c>
      <c r="F284">
        <v>100</v>
      </c>
      <c r="G284">
        <v>57.32</v>
      </c>
      <c r="H284">
        <v>2.25</v>
      </c>
    </row>
    <row r="285" spans="1:8" x14ac:dyDescent="0.2">
      <c r="A285">
        <v>20564.085999999999</v>
      </c>
      <c r="B285">
        <v>-61.889000000000003</v>
      </c>
      <c r="C285">
        <v>-61.947000000000003</v>
      </c>
      <c r="D285">
        <v>1.899</v>
      </c>
      <c r="E285">
        <v>68.888000000000005</v>
      </c>
      <c r="F285">
        <v>100</v>
      </c>
      <c r="G285">
        <v>57.262999999999998</v>
      </c>
      <c r="H285">
        <v>2.3410000000000002</v>
      </c>
    </row>
    <row r="286" spans="1:8" x14ac:dyDescent="0.2">
      <c r="A286">
        <v>20570.602999999999</v>
      </c>
      <c r="B286">
        <v>-61.94</v>
      </c>
      <c r="C286">
        <v>-62</v>
      </c>
      <c r="D286">
        <v>0.80700000000000005</v>
      </c>
      <c r="E286">
        <v>52.41</v>
      </c>
      <c r="F286">
        <v>100</v>
      </c>
      <c r="G286">
        <v>58.859000000000002</v>
      </c>
      <c r="H286">
        <v>1.698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4"/>
  <sheetViews>
    <sheetView workbookViewId="0">
      <selection activeCell="L19" sqref="L19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topLeftCell="A16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DPT-24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37.584049999999998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70.587976999999995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7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-50.3</v>
      </c>
      <c r="E14" s="309">
        <v>66.850999999999999</v>
      </c>
      <c r="F14" s="310" t="s">
        <v>101</v>
      </c>
      <c r="G14" s="308">
        <v>70</v>
      </c>
      <c r="H14" s="308">
        <v>47</v>
      </c>
      <c r="I14" s="311">
        <v>0</v>
      </c>
      <c r="J14" s="173">
        <v>5.79</v>
      </c>
      <c r="K14" s="311">
        <v>0</v>
      </c>
      <c r="L14" s="173">
        <v>6.37</v>
      </c>
      <c r="M14" s="311">
        <v>0</v>
      </c>
      <c r="N14" s="294"/>
      <c r="O14" s="295"/>
      <c r="P14" s="308">
        <v>30.87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328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127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-50.3</v>
      </c>
      <c r="E15" s="309">
        <v>66.850999999999999</v>
      </c>
      <c r="F15" s="310" t="s">
        <v>102</v>
      </c>
      <c r="G15" s="308">
        <v>150</v>
      </c>
      <c r="H15" s="308">
        <v>47</v>
      </c>
      <c r="I15" s="311">
        <v>0</v>
      </c>
      <c r="J15" s="173">
        <v>5.27</v>
      </c>
      <c r="K15" s="311">
        <v>-8.9809999999999999</v>
      </c>
      <c r="L15" s="173">
        <v>6.35</v>
      </c>
      <c r="M15" s="311">
        <v>-0.314</v>
      </c>
      <c r="N15" s="294">
        <f t="shared" ref="N15:N36" si="1">IF(ISNUMBER(Z15), AA15, "")</f>
        <v>127</v>
      </c>
      <c r="O15" s="295" t="str">
        <f t="shared" ref="O15:O36" si="2">IF(ISNUMBER(N14), IF(ISNUMBER(N15), ABS(((ABS(N14-N15))/N14)*100), ""), "")</f>
        <v/>
      </c>
      <c r="P15" s="308">
        <v>30.8</v>
      </c>
      <c r="Q15" s="311">
        <v>-0.22700000000000001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328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127</v>
      </c>
      <c r="AC15" s="312">
        <v>0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-50.3</v>
      </c>
      <c r="E16" s="309">
        <v>66.850999999999999</v>
      </c>
      <c r="F16" s="310" t="s">
        <v>103</v>
      </c>
      <c r="G16" s="308">
        <v>210</v>
      </c>
      <c r="H16" s="308">
        <v>48</v>
      </c>
      <c r="I16" s="311">
        <v>2.1280000000000001</v>
      </c>
      <c r="J16" s="173">
        <v>5.03</v>
      </c>
      <c r="K16" s="311">
        <v>-4.5540000000000003</v>
      </c>
      <c r="L16" s="173">
        <v>6.27</v>
      </c>
      <c r="M16" s="311">
        <v>-1.26</v>
      </c>
      <c r="N16" s="294">
        <f t="shared" si="1"/>
        <v>130</v>
      </c>
      <c r="O16" s="295">
        <f t="shared" si="2"/>
        <v>2.3622047244094486</v>
      </c>
      <c r="P16" s="308">
        <v>30.81</v>
      </c>
      <c r="Q16" s="311">
        <v>3.2000000000000001E-2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331</v>
      </c>
      <c r="AA16" s="10">
        <f t="shared" si="4"/>
        <v>130</v>
      </c>
      <c r="AC16" s="312">
        <v>0.91500000000000004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-50.3</v>
      </c>
      <c r="E17" s="309">
        <v>66.850999999999999</v>
      </c>
      <c r="F17" s="310" t="s">
        <v>104</v>
      </c>
      <c r="G17" s="308">
        <v>270</v>
      </c>
      <c r="H17" s="308">
        <v>48</v>
      </c>
      <c r="I17" s="311">
        <v>0</v>
      </c>
      <c r="J17" s="173">
        <v>5.01</v>
      </c>
      <c r="K17" s="311">
        <v>-0.39800000000000002</v>
      </c>
      <c r="L17" s="173">
        <v>6.19</v>
      </c>
      <c r="M17" s="311">
        <v>-1.276</v>
      </c>
      <c r="N17" s="294">
        <f t="shared" si="1"/>
        <v>132</v>
      </c>
      <c r="O17" s="295">
        <f t="shared" si="2"/>
        <v>1.5384615384615385</v>
      </c>
      <c r="P17" s="308">
        <v>30.9</v>
      </c>
      <c r="Q17" s="311">
        <v>0.29199999999999998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333</v>
      </c>
      <c r="AA17" s="10">
        <f t="shared" si="4"/>
        <v>132</v>
      </c>
      <c r="AC17" s="312">
        <v>0.60399999999999998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-50.3</v>
      </c>
      <c r="E18" s="309">
        <v>66.850999999999999</v>
      </c>
      <c r="F18" s="310" t="s">
        <v>105</v>
      </c>
      <c r="G18" s="308">
        <v>310</v>
      </c>
      <c r="H18" s="308">
        <v>53</v>
      </c>
      <c r="I18" s="311">
        <v>10.417</v>
      </c>
      <c r="J18" s="173">
        <v>4.51</v>
      </c>
      <c r="K18" s="311">
        <v>-9.98</v>
      </c>
      <c r="L18" s="173">
        <v>6.08</v>
      </c>
      <c r="M18" s="311">
        <v>-1.7769999999999999</v>
      </c>
      <c r="N18" s="294">
        <f t="shared" si="1"/>
        <v>136</v>
      </c>
      <c r="O18" s="295">
        <f t="shared" si="2"/>
        <v>3.0303030303030303</v>
      </c>
      <c r="P18" s="308">
        <v>30.93</v>
      </c>
      <c r="Q18" s="311">
        <v>9.7000000000000003E-2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337</v>
      </c>
      <c r="AA18" s="10">
        <f t="shared" si="4"/>
        <v>136</v>
      </c>
      <c r="AC18" s="312">
        <v>1.2010000000000001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-50.3</v>
      </c>
      <c r="E19" s="309">
        <v>66.850999999999999</v>
      </c>
      <c r="F19" s="310" t="s">
        <v>106</v>
      </c>
      <c r="G19" s="308">
        <v>380</v>
      </c>
      <c r="H19" s="308">
        <v>52</v>
      </c>
      <c r="I19" s="311">
        <v>-1.887</v>
      </c>
      <c r="J19" s="173">
        <v>4.4000000000000004</v>
      </c>
      <c r="K19" s="311">
        <v>-2.4390000000000001</v>
      </c>
      <c r="L19" s="173">
        <v>5.91</v>
      </c>
      <c r="M19" s="311">
        <v>-2.7959999999999998</v>
      </c>
      <c r="N19" s="294">
        <f t="shared" si="1"/>
        <v>142</v>
      </c>
      <c r="O19" s="295">
        <f t="shared" si="2"/>
        <v>4.4117647058823533</v>
      </c>
      <c r="P19" s="308">
        <v>30.96</v>
      </c>
      <c r="Q19" s="311">
        <v>9.7000000000000003E-2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343</v>
      </c>
      <c r="AA19" s="10">
        <f t="shared" si="4"/>
        <v>142</v>
      </c>
      <c r="AC19" s="312">
        <v>1.78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-50.3</v>
      </c>
      <c r="E20" s="309">
        <v>66.850999999999999</v>
      </c>
      <c r="F20" s="310" t="s">
        <v>107</v>
      </c>
      <c r="G20" s="308">
        <v>440</v>
      </c>
      <c r="H20" s="308">
        <v>53</v>
      </c>
      <c r="I20" s="311">
        <v>1.923</v>
      </c>
      <c r="J20" s="173">
        <v>3.58</v>
      </c>
      <c r="K20" s="311">
        <v>-18.635999999999999</v>
      </c>
      <c r="L20" s="173">
        <v>5.77</v>
      </c>
      <c r="M20" s="311">
        <v>-2.3690000000000002</v>
      </c>
      <c r="N20" s="294">
        <f t="shared" si="1"/>
        <v>146</v>
      </c>
      <c r="O20" s="295">
        <f t="shared" si="2"/>
        <v>2.8169014084507045</v>
      </c>
      <c r="P20" s="308">
        <v>30.99</v>
      </c>
      <c r="Q20" s="311">
        <v>9.7000000000000003E-2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347</v>
      </c>
      <c r="AA20" s="10">
        <f t="shared" si="4"/>
        <v>146</v>
      </c>
      <c r="AC20" s="312">
        <v>1.1659999999999999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-50.3</v>
      </c>
      <c r="E21" s="309">
        <v>66.850999999999999</v>
      </c>
      <c r="F21" s="310" t="s">
        <v>108</v>
      </c>
      <c r="G21" s="308">
        <v>500</v>
      </c>
      <c r="H21" s="308">
        <v>67</v>
      </c>
      <c r="I21" s="311">
        <v>26.414999999999999</v>
      </c>
      <c r="J21" s="173">
        <v>3.25</v>
      </c>
      <c r="K21" s="311">
        <v>-9.218</v>
      </c>
      <c r="L21" s="173">
        <v>5.6</v>
      </c>
      <c r="M21" s="311">
        <v>-2.9460000000000002</v>
      </c>
      <c r="N21" s="294">
        <f t="shared" si="1"/>
        <v>141</v>
      </c>
      <c r="O21" s="295">
        <f t="shared" si="2"/>
        <v>3.4246575342465753</v>
      </c>
      <c r="P21" s="308">
        <v>31.1</v>
      </c>
      <c r="Q21" s="311">
        <v>0.35499999999999998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342</v>
      </c>
      <c r="AA21" s="10">
        <f t="shared" si="4"/>
        <v>141</v>
      </c>
      <c r="AC21" s="312">
        <v>-1.4410000000000001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9">
        <v>-50.3</v>
      </c>
      <c r="E22" s="309">
        <v>66.850999999999999</v>
      </c>
      <c r="F22" s="310" t="s">
        <v>109</v>
      </c>
      <c r="G22" s="308">
        <v>560</v>
      </c>
      <c r="H22" s="308">
        <v>96</v>
      </c>
      <c r="I22" s="311">
        <v>43.283999999999999</v>
      </c>
      <c r="J22" s="173">
        <v>2.86</v>
      </c>
      <c r="K22" s="311">
        <v>-12</v>
      </c>
      <c r="L22" s="173">
        <v>5.5</v>
      </c>
      <c r="M22" s="311">
        <v>-1.786</v>
      </c>
      <c r="N22" s="294">
        <f t="shared" si="1"/>
        <v>111</v>
      </c>
      <c r="O22" s="295">
        <f t="shared" si="2"/>
        <v>21.276595744680851</v>
      </c>
      <c r="P22" s="308">
        <v>31.23</v>
      </c>
      <c r="Q22" s="311">
        <v>0.41799999999999998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312</v>
      </c>
      <c r="AA22" s="10">
        <f t="shared" si="4"/>
        <v>111</v>
      </c>
      <c r="AC22" s="312">
        <v>-8.7720000000000002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309">
        <v>-50.3</v>
      </c>
      <c r="E23" s="309">
        <v>66.850999999999999</v>
      </c>
      <c r="F23" s="310" t="s">
        <v>110</v>
      </c>
      <c r="G23" s="308">
        <v>620</v>
      </c>
      <c r="H23" s="308">
        <v>98</v>
      </c>
      <c r="I23" s="311">
        <v>2.0830000000000002</v>
      </c>
      <c r="J23" s="173">
        <v>2.4900000000000002</v>
      </c>
      <c r="K23" s="311">
        <v>-12.936999999999999</v>
      </c>
      <c r="L23" s="173">
        <v>5.48</v>
      </c>
      <c r="M23" s="311">
        <v>-0.36399999999999999</v>
      </c>
      <c r="N23" s="294">
        <f t="shared" si="1"/>
        <v>82</v>
      </c>
      <c r="O23" s="295">
        <f t="shared" si="2"/>
        <v>26.126126126126124</v>
      </c>
      <c r="P23" s="308">
        <v>31.35</v>
      </c>
      <c r="Q23" s="311">
        <v>0.38400000000000001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283</v>
      </c>
      <c r="AA23" s="10">
        <f t="shared" si="4"/>
        <v>82</v>
      </c>
      <c r="AC23" s="312">
        <v>-9.2949999999999999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309">
        <v>-50.3</v>
      </c>
      <c r="E24" s="309">
        <v>66.850999999999999</v>
      </c>
      <c r="F24" s="310" t="s">
        <v>111</v>
      </c>
      <c r="G24" s="308">
        <v>700</v>
      </c>
      <c r="H24" s="308">
        <v>92</v>
      </c>
      <c r="I24" s="311">
        <v>-6.1219999999999999</v>
      </c>
      <c r="J24" s="173">
        <v>2.16</v>
      </c>
      <c r="K24" s="311">
        <v>-13.253</v>
      </c>
      <c r="L24" s="173">
        <v>5.46</v>
      </c>
      <c r="M24" s="311">
        <v>-0.36499999999999999</v>
      </c>
      <c r="N24" s="294">
        <f t="shared" si="1"/>
        <v>64</v>
      </c>
      <c r="O24" s="295">
        <f t="shared" si="2"/>
        <v>21.951219512195124</v>
      </c>
      <c r="P24" s="308">
        <v>31.46</v>
      </c>
      <c r="Q24" s="311">
        <v>0.35099999999999998</v>
      </c>
      <c r="R24" s="274"/>
      <c r="S24" s="286" t="str">
        <f t="shared" si="3"/>
        <v/>
      </c>
      <c r="T24" s="272"/>
      <c r="U24" s="272"/>
      <c r="V24" s="272"/>
      <c r="W24" s="272"/>
      <c r="X24" s="14"/>
      <c r="Z24" s="312">
        <v>265</v>
      </c>
      <c r="AA24" s="10">
        <f t="shared" si="4"/>
        <v>64</v>
      </c>
      <c r="AC24" s="312">
        <v>-6.36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309">
        <v>-50.3</v>
      </c>
      <c r="E25" s="309">
        <v>66.850999999999999</v>
      </c>
      <c r="F25" s="310" t="s">
        <v>112</v>
      </c>
      <c r="G25" s="308">
        <v>770</v>
      </c>
      <c r="H25" s="308">
        <v>114</v>
      </c>
      <c r="I25" s="311">
        <v>23.913</v>
      </c>
      <c r="J25" s="173">
        <v>1.97</v>
      </c>
      <c r="K25" s="311">
        <v>-8.7959999999999994</v>
      </c>
      <c r="L25" s="173">
        <v>5.46</v>
      </c>
      <c r="M25" s="311">
        <v>0</v>
      </c>
      <c r="N25" s="294">
        <f t="shared" si="1"/>
        <v>54</v>
      </c>
      <c r="O25" s="295">
        <f t="shared" si="2"/>
        <v>15.625</v>
      </c>
      <c r="P25" s="308">
        <v>31.58</v>
      </c>
      <c r="Q25" s="311">
        <v>0.38100000000000001</v>
      </c>
      <c r="R25" s="274"/>
      <c r="S25" s="286" t="str">
        <f t="shared" si="3"/>
        <v/>
      </c>
      <c r="T25" s="272"/>
      <c r="U25" s="272"/>
      <c r="V25" s="272"/>
      <c r="W25" s="272"/>
      <c r="X25" s="14"/>
      <c r="Z25" s="312">
        <v>255</v>
      </c>
      <c r="AA25" s="10">
        <f t="shared" si="4"/>
        <v>54</v>
      </c>
      <c r="AC25" s="312">
        <v>-3.774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309">
        <v>-50.3</v>
      </c>
      <c r="E26" s="309">
        <v>66.850999999999999</v>
      </c>
      <c r="F26" s="310" t="s">
        <v>113</v>
      </c>
      <c r="G26" s="308">
        <v>840</v>
      </c>
      <c r="H26" s="308">
        <v>118</v>
      </c>
      <c r="I26" s="311">
        <v>3.5089999999999999</v>
      </c>
      <c r="J26" s="173">
        <v>1.47</v>
      </c>
      <c r="K26" s="311">
        <v>-25.381</v>
      </c>
      <c r="L26" s="173">
        <v>5.45</v>
      </c>
      <c r="M26" s="311">
        <v>-0.183</v>
      </c>
      <c r="N26" s="294">
        <f t="shared" si="1"/>
        <v>46</v>
      </c>
      <c r="O26" s="295">
        <f t="shared" si="2"/>
        <v>14.814814814814813</v>
      </c>
      <c r="P26" s="308">
        <v>31.6</v>
      </c>
      <c r="Q26" s="311">
        <v>6.3E-2</v>
      </c>
      <c r="R26" s="274"/>
      <c r="S26" s="286" t="str">
        <f t="shared" si="3"/>
        <v/>
      </c>
      <c r="T26" s="272"/>
      <c r="U26" s="272"/>
      <c r="V26" s="272"/>
      <c r="W26" s="272"/>
      <c r="X26" s="14"/>
      <c r="Z26" s="312">
        <v>247</v>
      </c>
      <c r="AA26" s="10">
        <f t="shared" si="4"/>
        <v>46</v>
      </c>
      <c r="AC26" s="312">
        <v>-3.137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309">
        <v>-50.3</v>
      </c>
      <c r="E27" s="309">
        <v>66.850999999999999</v>
      </c>
      <c r="F27" s="310" t="s">
        <v>114</v>
      </c>
      <c r="G27" s="308">
        <v>910</v>
      </c>
      <c r="H27" s="308">
        <v>121</v>
      </c>
      <c r="I27" s="311">
        <v>2.5419999999999998</v>
      </c>
      <c r="J27" s="173">
        <v>1.1399999999999999</v>
      </c>
      <c r="K27" s="311">
        <v>-22.449000000000002</v>
      </c>
      <c r="L27" s="173">
        <v>5.43</v>
      </c>
      <c r="M27" s="311">
        <v>-0.36699999999999999</v>
      </c>
      <c r="N27" s="294">
        <f t="shared" si="1"/>
        <v>43</v>
      </c>
      <c r="O27" s="295">
        <f t="shared" si="2"/>
        <v>6.5217391304347823</v>
      </c>
      <c r="P27" s="308">
        <v>31.73</v>
      </c>
      <c r="Q27" s="311">
        <v>0.41099999999999998</v>
      </c>
      <c r="R27" s="274"/>
      <c r="S27" s="286" t="str">
        <f t="shared" si="3"/>
        <v/>
      </c>
      <c r="T27" s="272"/>
      <c r="U27" s="272"/>
      <c r="V27" s="272"/>
      <c r="W27" s="272"/>
      <c r="X27" s="14"/>
      <c r="Z27" s="312">
        <v>244</v>
      </c>
      <c r="AA27" s="10">
        <f t="shared" si="4"/>
        <v>43</v>
      </c>
      <c r="AC27" s="312">
        <v>-1.2150000000000001</v>
      </c>
    </row>
    <row r="28" spans="1:29" s="10" customFormat="1" ht="39.950000000000003" customHeight="1" x14ac:dyDescent="0.2">
      <c r="A28" s="10">
        <f t="shared" ca="1" si="0"/>
        <v>28</v>
      </c>
      <c r="B28" s="313">
        <v>1</v>
      </c>
      <c r="C28" s="5"/>
      <c r="D28" s="309">
        <v>-50.3</v>
      </c>
      <c r="E28" s="309">
        <v>66.850999999999999</v>
      </c>
      <c r="F28" s="310" t="s">
        <v>115</v>
      </c>
      <c r="G28" s="308">
        <v>980</v>
      </c>
      <c r="H28" s="308">
        <v>128</v>
      </c>
      <c r="I28" s="311">
        <v>5.7850000000000001</v>
      </c>
      <c r="J28" s="173">
        <v>1.06</v>
      </c>
      <c r="K28" s="311">
        <v>-7.0179999999999998</v>
      </c>
      <c r="L28" s="173">
        <v>5.45</v>
      </c>
      <c r="M28" s="311">
        <v>0.36799999999999999</v>
      </c>
      <c r="N28" s="294">
        <f t="shared" si="1"/>
        <v>39</v>
      </c>
      <c r="O28" s="295">
        <f t="shared" si="2"/>
        <v>9.3023255813953494</v>
      </c>
      <c r="P28" s="308">
        <v>31.73</v>
      </c>
      <c r="Q28" s="311">
        <v>0</v>
      </c>
      <c r="R28" s="274"/>
      <c r="S28" s="286" t="str">
        <f t="shared" si="3"/>
        <v/>
      </c>
      <c r="T28" s="313" t="s">
        <v>116</v>
      </c>
      <c r="U28" s="272"/>
      <c r="V28" s="272"/>
      <c r="W28" s="272"/>
      <c r="X28" s="14"/>
      <c r="Z28" s="312">
        <v>240</v>
      </c>
      <c r="AA28" s="10">
        <f t="shared" si="4"/>
        <v>39</v>
      </c>
      <c r="AC28" s="312">
        <v>-1.639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ref="I29:I36" si="5">IF(ISNUMBER(H28), IF(ISNUMBER(H29), ((ABS(H28-H29))/H28)*100, ""), "")</f>
        <v/>
      </c>
      <c r="J29" s="276"/>
      <c r="K29" s="286" t="str">
        <f t="shared" ref="K29:K36" si="6">IF(ISNUMBER(J28), IF(ISNUMBER(J29), ((ABS(J28-J29))/J28)*100, ""), "")</f>
        <v/>
      </c>
      <c r="L29" s="276"/>
      <c r="M29" s="286" t="str">
        <f t="shared" ref="M29:M36" si="7">IF(ISNUMBER(L28), IF(ISNUMBER(L29), ((ABS(L28-L29))/L28)*100, ""), "")</f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ref="Q29:Q36" si="8">IF(ISNUMBER(P28), IF(ISNUMBER(P29), ABS(((ABS(P28-P29))/P28)*100), ""), "")</f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AFP6\APS\MSTJV\[DPT24_Groundwater Profiling Log_MSTJV.xlsx]Sample 1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28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topLeftCell="A19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DPT-24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37.584049999999998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70.587976999999995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-55</v>
      </c>
      <c r="E14" s="309">
        <v>-25.219000000000001</v>
      </c>
      <c r="F14" s="310" t="s">
        <v>117</v>
      </c>
      <c r="G14" s="308">
        <v>60</v>
      </c>
      <c r="H14" s="308">
        <v>82</v>
      </c>
      <c r="I14" s="311">
        <v>0</v>
      </c>
      <c r="J14" s="173">
        <v>3.26</v>
      </c>
      <c r="K14" s="311">
        <v>0</v>
      </c>
      <c r="L14" s="173">
        <v>5.81</v>
      </c>
      <c r="M14" s="311">
        <v>0</v>
      </c>
      <c r="N14" s="294"/>
      <c r="O14" s="295"/>
      <c r="P14" s="308">
        <v>27.51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303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97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-55</v>
      </c>
      <c r="E15" s="309">
        <v>-25.219000000000001</v>
      </c>
      <c r="F15" s="310" t="s">
        <v>118</v>
      </c>
      <c r="G15" s="308">
        <v>130</v>
      </c>
      <c r="H15" s="308">
        <v>83</v>
      </c>
      <c r="I15" s="311">
        <v>1.22</v>
      </c>
      <c r="J15" s="173">
        <v>2.46</v>
      </c>
      <c r="K15" s="311">
        <v>-24.54</v>
      </c>
      <c r="L15" s="173">
        <v>5.85</v>
      </c>
      <c r="M15" s="311">
        <v>0.68799999999999994</v>
      </c>
      <c r="N15" s="294">
        <f t="shared" ref="N15:N36" si="1">IF(ISNUMBER(Z15), AA15, "")</f>
        <v>81</v>
      </c>
      <c r="O15" s="295" t="str">
        <f t="shared" ref="O15:O36" si="2">IF(ISNUMBER(N14), IF(ISNUMBER(N15), ABS(((ABS(N14-N15))/N14)*100), ""), "")</f>
        <v/>
      </c>
      <c r="P15" s="308">
        <v>27.91</v>
      </c>
      <c r="Q15" s="311">
        <v>1.454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287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81</v>
      </c>
      <c r="AC15" s="312">
        <v>-5.2809999999999997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-55</v>
      </c>
      <c r="E16" s="309">
        <v>-25.219000000000001</v>
      </c>
      <c r="F16" s="310" t="s">
        <v>119</v>
      </c>
      <c r="G16" s="308">
        <v>150</v>
      </c>
      <c r="H16" s="308">
        <v>82</v>
      </c>
      <c r="I16" s="311">
        <v>-1.2050000000000001</v>
      </c>
      <c r="J16" s="173">
        <v>2.15</v>
      </c>
      <c r="K16" s="311">
        <v>-12.602</v>
      </c>
      <c r="L16" s="173">
        <v>5.91</v>
      </c>
      <c r="M16" s="311">
        <v>1.026</v>
      </c>
      <c r="N16" s="294">
        <f t="shared" si="1"/>
        <v>73</v>
      </c>
      <c r="O16" s="295">
        <f t="shared" si="2"/>
        <v>9.8765432098765427</v>
      </c>
      <c r="P16" s="308">
        <v>28.3</v>
      </c>
      <c r="Q16" s="311">
        <v>1.397</v>
      </c>
      <c r="R16" s="274"/>
      <c r="S16" s="286" t="str">
        <f t="shared" si="3"/>
        <v/>
      </c>
      <c r="T16" s="313" t="s">
        <v>120</v>
      </c>
      <c r="U16" s="272"/>
      <c r="V16" s="272"/>
      <c r="W16" s="272"/>
      <c r="X16" s="14"/>
      <c r="Z16" s="312">
        <v>275</v>
      </c>
      <c r="AA16" s="10">
        <f t="shared" si="4"/>
        <v>73</v>
      </c>
      <c r="AC16" s="312">
        <v>-4.181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-55</v>
      </c>
      <c r="E17" s="309">
        <v>-25.219000000000001</v>
      </c>
      <c r="F17" s="310" t="s">
        <v>121</v>
      </c>
      <c r="G17" s="308">
        <v>80</v>
      </c>
      <c r="H17" s="308">
        <v>63</v>
      </c>
      <c r="I17" s="311">
        <v>-23.170999999999999</v>
      </c>
      <c r="J17" s="173">
        <v>5.22</v>
      </c>
      <c r="K17" s="311">
        <v>142.791</v>
      </c>
      <c r="L17" s="173">
        <v>6.37</v>
      </c>
      <c r="M17" s="311">
        <v>7.7830000000000004</v>
      </c>
      <c r="N17" s="294">
        <f t="shared" si="1"/>
        <v>38</v>
      </c>
      <c r="O17" s="295">
        <f t="shared" si="2"/>
        <v>47.945205479452049</v>
      </c>
      <c r="P17" s="308">
        <v>27.03</v>
      </c>
      <c r="Q17" s="311">
        <v>-4.4880000000000004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244</v>
      </c>
      <c r="AA17" s="10">
        <f t="shared" si="4"/>
        <v>38</v>
      </c>
      <c r="AC17" s="312">
        <v>-11.273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-55</v>
      </c>
      <c r="E18" s="309">
        <v>-25.219000000000001</v>
      </c>
      <c r="F18" s="310" t="s">
        <v>122</v>
      </c>
      <c r="G18" s="308">
        <v>140</v>
      </c>
      <c r="H18" s="308">
        <v>60</v>
      </c>
      <c r="I18" s="311">
        <v>-4.7619999999999996</v>
      </c>
      <c r="J18" s="173">
        <v>4.33</v>
      </c>
      <c r="K18" s="311">
        <v>-17.05</v>
      </c>
      <c r="L18" s="173">
        <v>6.46</v>
      </c>
      <c r="M18" s="311">
        <v>1.413</v>
      </c>
      <c r="N18" s="294">
        <f t="shared" si="1"/>
        <v>37</v>
      </c>
      <c r="O18" s="295">
        <f t="shared" si="2"/>
        <v>2.6315789473684208</v>
      </c>
      <c r="P18" s="308">
        <v>27.61</v>
      </c>
      <c r="Q18" s="311">
        <v>2.1459999999999999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243</v>
      </c>
      <c r="AA18" s="10">
        <f t="shared" si="4"/>
        <v>37</v>
      </c>
      <c r="AC18" s="312">
        <v>-0.41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-55</v>
      </c>
      <c r="E19" s="309">
        <v>-25.219000000000001</v>
      </c>
      <c r="F19" s="310" t="s">
        <v>123</v>
      </c>
      <c r="G19" s="308">
        <v>180</v>
      </c>
      <c r="H19" s="308">
        <v>59</v>
      </c>
      <c r="I19" s="311">
        <v>-1.667</v>
      </c>
      <c r="J19" s="173">
        <v>3.72</v>
      </c>
      <c r="K19" s="311">
        <v>-14.087999999999999</v>
      </c>
      <c r="L19" s="173">
        <v>6.43</v>
      </c>
      <c r="M19" s="311">
        <v>-0.46400000000000002</v>
      </c>
      <c r="N19" s="294">
        <f t="shared" si="1"/>
        <v>41</v>
      </c>
      <c r="O19" s="295">
        <f t="shared" si="2"/>
        <v>10.810810810810811</v>
      </c>
      <c r="P19" s="308">
        <v>27.99</v>
      </c>
      <c r="Q19" s="311">
        <v>1.3759999999999999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247</v>
      </c>
      <c r="AA19" s="10">
        <f t="shared" si="4"/>
        <v>41</v>
      </c>
      <c r="AC19" s="312">
        <v>1.6459999999999999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-55</v>
      </c>
      <c r="E20" s="309">
        <v>-25.219000000000001</v>
      </c>
      <c r="F20" s="310" t="s">
        <v>124</v>
      </c>
      <c r="G20" s="308">
        <v>260</v>
      </c>
      <c r="H20" s="308">
        <v>54</v>
      </c>
      <c r="I20" s="311">
        <v>-8.4749999999999996</v>
      </c>
      <c r="J20" s="173">
        <v>3.76</v>
      </c>
      <c r="K20" s="311">
        <v>1.075</v>
      </c>
      <c r="L20" s="173">
        <v>6.32</v>
      </c>
      <c r="M20" s="311">
        <v>-1.7110000000000001</v>
      </c>
      <c r="N20" s="294">
        <f t="shared" si="1"/>
        <v>50</v>
      </c>
      <c r="O20" s="295">
        <f t="shared" si="2"/>
        <v>21.951219512195124</v>
      </c>
      <c r="P20" s="308">
        <v>28.49</v>
      </c>
      <c r="Q20" s="311">
        <v>1.786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252</v>
      </c>
      <c r="AA20" s="10">
        <f t="shared" si="4"/>
        <v>50</v>
      </c>
      <c r="AC20" s="312">
        <v>2.024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-55</v>
      </c>
      <c r="E21" s="309">
        <v>-25.219000000000001</v>
      </c>
      <c r="F21" s="310" t="s">
        <v>125</v>
      </c>
      <c r="G21" s="308">
        <v>300</v>
      </c>
      <c r="H21" s="308">
        <v>55</v>
      </c>
      <c r="I21" s="311">
        <v>1.8520000000000001</v>
      </c>
      <c r="J21" s="173">
        <v>3.03</v>
      </c>
      <c r="K21" s="311">
        <v>-19.414999999999999</v>
      </c>
      <c r="L21" s="173">
        <v>6.31</v>
      </c>
      <c r="M21" s="311">
        <v>-0.158</v>
      </c>
      <c r="N21" s="294">
        <f t="shared" si="1"/>
        <v>50</v>
      </c>
      <c r="O21" s="295">
        <f t="shared" si="2"/>
        <v>0</v>
      </c>
      <c r="P21" s="308">
        <v>28.77</v>
      </c>
      <c r="Q21" s="311">
        <v>0.98299999999999998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252</v>
      </c>
      <c r="AA21" s="10">
        <f t="shared" si="4"/>
        <v>50</v>
      </c>
      <c r="AC21" s="312">
        <v>0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9">
        <v>-55</v>
      </c>
      <c r="E22" s="309">
        <v>-25.219000000000001</v>
      </c>
      <c r="F22" s="310" t="s">
        <v>126</v>
      </c>
      <c r="G22" s="308">
        <v>380</v>
      </c>
      <c r="H22" s="308">
        <v>77</v>
      </c>
      <c r="I22" s="311">
        <v>40</v>
      </c>
      <c r="J22" s="173">
        <v>1.87</v>
      </c>
      <c r="K22" s="311">
        <v>-38.283999999999999</v>
      </c>
      <c r="L22" s="173">
        <v>6.31</v>
      </c>
      <c r="M22" s="311">
        <v>0</v>
      </c>
      <c r="N22" s="294">
        <f t="shared" si="1"/>
        <v>30</v>
      </c>
      <c r="O22" s="295">
        <f t="shared" si="2"/>
        <v>40</v>
      </c>
      <c r="P22" s="308">
        <v>29.21</v>
      </c>
      <c r="Q22" s="311">
        <v>1.5289999999999999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232</v>
      </c>
      <c r="AA22" s="10">
        <f t="shared" si="4"/>
        <v>30</v>
      </c>
      <c r="AC22" s="312">
        <v>-7.9370000000000003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309">
        <v>-55</v>
      </c>
      <c r="E23" s="309">
        <v>-25.219000000000001</v>
      </c>
      <c r="F23" s="310" t="s">
        <v>127</v>
      </c>
      <c r="G23" s="308">
        <v>420</v>
      </c>
      <c r="H23" s="308">
        <v>79</v>
      </c>
      <c r="I23" s="311">
        <v>2.597</v>
      </c>
      <c r="J23" s="173">
        <v>0.97</v>
      </c>
      <c r="K23" s="311">
        <v>-48.128</v>
      </c>
      <c r="L23" s="173">
        <v>6.48</v>
      </c>
      <c r="M23" s="311">
        <v>2.694</v>
      </c>
      <c r="N23" s="294">
        <f t="shared" si="1"/>
        <v>-11</v>
      </c>
      <c r="O23" s="295">
        <f t="shared" si="2"/>
        <v>136.66666666666666</v>
      </c>
      <c r="P23" s="308">
        <v>29.28</v>
      </c>
      <c r="Q23" s="311">
        <v>0.24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191</v>
      </c>
      <c r="AA23" s="10">
        <f t="shared" si="4"/>
        <v>-11</v>
      </c>
      <c r="AC23" s="312">
        <v>-17.672000000000001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309">
        <v>-55</v>
      </c>
      <c r="E24" s="309">
        <v>-25.219000000000001</v>
      </c>
      <c r="F24" s="310" t="s">
        <v>128</v>
      </c>
      <c r="G24" s="308">
        <v>500</v>
      </c>
      <c r="H24" s="308">
        <v>131</v>
      </c>
      <c r="I24" s="311">
        <v>65.822999999999993</v>
      </c>
      <c r="J24" s="173">
        <v>0.37</v>
      </c>
      <c r="K24" s="311">
        <v>-61.856000000000002</v>
      </c>
      <c r="L24" s="173">
        <v>6.56</v>
      </c>
      <c r="M24" s="311">
        <v>1.2350000000000001</v>
      </c>
      <c r="N24" s="294">
        <f t="shared" si="1"/>
        <v>-68</v>
      </c>
      <c r="O24" s="295">
        <f t="shared" si="2"/>
        <v>518.18181818181813</v>
      </c>
      <c r="P24" s="308">
        <v>29.27</v>
      </c>
      <c r="Q24" s="311">
        <v>-3.4000000000000002E-2</v>
      </c>
      <c r="R24" s="274"/>
      <c r="S24" s="286" t="str">
        <f t="shared" si="3"/>
        <v/>
      </c>
      <c r="T24" s="272"/>
      <c r="U24" s="272"/>
      <c r="V24" s="272"/>
      <c r="W24" s="272"/>
      <c r="X24" s="14"/>
      <c r="Z24" s="312">
        <v>134</v>
      </c>
      <c r="AA24" s="10">
        <f t="shared" si="4"/>
        <v>-68</v>
      </c>
      <c r="AC24" s="312">
        <v>-29.843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309">
        <v>-55</v>
      </c>
      <c r="E25" s="309">
        <v>-25.219000000000001</v>
      </c>
      <c r="F25" s="310" t="s">
        <v>129</v>
      </c>
      <c r="G25" s="308">
        <v>550</v>
      </c>
      <c r="H25" s="308">
        <v>137</v>
      </c>
      <c r="I25" s="311">
        <v>4.58</v>
      </c>
      <c r="J25" s="173">
        <v>0.24</v>
      </c>
      <c r="K25" s="311">
        <v>-35.134999999999998</v>
      </c>
      <c r="L25" s="173">
        <v>6.69</v>
      </c>
      <c r="M25" s="311">
        <v>1.982</v>
      </c>
      <c r="N25" s="294">
        <f t="shared" si="1"/>
        <v>-112</v>
      </c>
      <c r="O25" s="295">
        <f t="shared" si="2"/>
        <v>64.705882352941174</v>
      </c>
      <c r="P25" s="308">
        <v>29.19</v>
      </c>
      <c r="Q25" s="311">
        <v>-0.27300000000000002</v>
      </c>
      <c r="R25" s="274"/>
      <c r="S25" s="286" t="str">
        <f t="shared" si="3"/>
        <v/>
      </c>
      <c r="T25" s="272"/>
      <c r="U25" s="272"/>
      <c r="V25" s="272"/>
      <c r="W25" s="272"/>
      <c r="X25" s="14"/>
      <c r="Z25" s="312">
        <v>90</v>
      </c>
      <c r="AA25" s="10">
        <f t="shared" si="4"/>
        <v>-112</v>
      </c>
      <c r="AC25" s="312">
        <v>-32.835999999999999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309">
        <v>-55</v>
      </c>
      <c r="E26" s="309">
        <v>-25.219000000000001</v>
      </c>
      <c r="F26" s="310" t="s">
        <v>130</v>
      </c>
      <c r="G26" s="308">
        <v>610</v>
      </c>
      <c r="H26" s="308">
        <v>181</v>
      </c>
      <c r="I26" s="311">
        <v>32.116999999999997</v>
      </c>
      <c r="J26" s="173">
        <v>0.22</v>
      </c>
      <c r="K26" s="311">
        <v>-8.3330000000000002</v>
      </c>
      <c r="L26" s="173">
        <v>6.79</v>
      </c>
      <c r="M26" s="311">
        <v>1.4950000000000001</v>
      </c>
      <c r="N26" s="294">
        <f t="shared" si="1"/>
        <v>-157</v>
      </c>
      <c r="O26" s="295">
        <f t="shared" si="2"/>
        <v>40.178571428571431</v>
      </c>
      <c r="P26" s="308">
        <v>29</v>
      </c>
      <c r="Q26" s="311">
        <v>-0.65100000000000002</v>
      </c>
      <c r="R26" s="274"/>
      <c r="S26" s="286" t="str">
        <f t="shared" si="3"/>
        <v/>
      </c>
      <c r="T26" s="272"/>
      <c r="U26" s="272"/>
      <c r="V26" s="272"/>
      <c r="W26" s="272"/>
      <c r="X26" s="14"/>
      <c r="Z26" s="312">
        <v>45</v>
      </c>
      <c r="AA26" s="10">
        <f t="shared" si="4"/>
        <v>-157</v>
      </c>
      <c r="AC26" s="312">
        <v>-50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309">
        <v>-55</v>
      </c>
      <c r="E27" s="309">
        <v>-25.219000000000001</v>
      </c>
      <c r="F27" s="310" t="s">
        <v>131</v>
      </c>
      <c r="G27" s="308">
        <v>640</v>
      </c>
      <c r="H27" s="308">
        <v>187</v>
      </c>
      <c r="I27" s="311">
        <v>3.3149999999999999</v>
      </c>
      <c r="J27" s="173">
        <v>0.19</v>
      </c>
      <c r="K27" s="311">
        <v>-13.635999999999999</v>
      </c>
      <c r="L27" s="173">
        <v>6.87</v>
      </c>
      <c r="M27" s="311">
        <v>1.1779999999999999</v>
      </c>
      <c r="N27" s="294">
        <f t="shared" si="1"/>
        <v>-191</v>
      </c>
      <c r="O27" s="295">
        <f t="shared" si="2"/>
        <v>21.656050955414013</v>
      </c>
      <c r="P27" s="308">
        <v>29.12</v>
      </c>
      <c r="Q27" s="311">
        <v>0.41399999999999998</v>
      </c>
      <c r="R27" s="274"/>
      <c r="S27" s="286" t="str">
        <f t="shared" si="3"/>
        <v/>
      </c>
      <c r="T27" s="272"/>
      <c r="U27" s="272"/>
      <c r="V27" s="272"/>
      <c r="W27" s="272"/>
      <c r="X27" s="14"/>
      <c r="Z27" s="312">
        <v>11</v>
      </c>
      <c r="AA27" s="10">
        <f t="shared" si="4"/>
        <v>-191</v>
      </c>
      <c r="AC27" s="312">
        <v>-75.555999999999997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309">
        <v>-55</v>
      </c>
      <c r="E28" s="309">
        <v>-25.219000000000001</v>
      </c>
      <c r="F28" s="310" t="s">
        <v>132</v>
      </c>
      <c r="G28" s="308">
        <v>720</v>
      </c>
      <c r="H28" s="308">
        <v>209</v>
      </c>
      <c r="I28" s="311">
        <v>11.765000000000001</v>
      </c>
      <c r="J28" s="173">
        <v>0.18</v>
      </c>
      <c r="K28" s="311">
        <v>-5.2629999999999999</v>
      </c>
      <c r="L28" s="173">
        <v>6.95</v>
      </c>
      <c r="M28" s="311">
        <v>1.1639999999999999</v>
      </c>
      <c r="N28" s="294">
        <f t="shared" si="1"/>
        <v>-214</v>
      </c>
      <c r="O28" s="295">
        <f t="shared" si="2"/>
        <v>12.041884816753926</v>
      </c>
      <c r="P28" s="308">
        <v>29.29</v>
      </c>
      <c r="Q28" s="311">
        <v>0.58399999999999996</v>
      </c>
      <c r="R28" s="274"/>
      <c r="S28" s="286" t="str">
        <f t="shared" si="3"/>
        <v/>
      </c>
      <c r="T28" s="272"/>
      <c r="U28" s="272"/>
      <c r="V28" s="272"/>
      <c r="W28" s="272"/>
      <c r="X28" s="14"/>
      <c r="Z28" s="312">
        <v>-12</v>
      </c>
      <c r="AA28" s="10">
        <f t="shared" si="4"/>
        <v>-214</v>
      </c>
      <c r="AC28" s="312">
        <v>-209.09100000000001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309">
        <v>-55</v>
      </c>
      <c r="E29" s="309">
        <v>-25.219000000000001</v>
      </c>
      <c r="F29" s="310" t="s">
        <v>133</v>
      </c>
      <c r="G29" s="308">
        <v>790</v>
      </c>
      <c r="H29" s="308">
        <v>210</v>
      </c>
      <c r="I29" s="311">
        <v>0.47799999999999998</v>
      </c>
      <c r="J29" s="173">
        <v>0.18</v>
      </c>
      <c r="K29" s="311">
        <v>0</v>
      </c>
      <c r="L29" s="173">
        <v>7.01</v>
      </c>
      <c r="M29" s="311">
        <v>0.86299999999999999</v>
      </c>
      <c r="N29" s="294">
        <f t="shared" si="1"/>
        <v>-230</v>
      </c>
      <c r="O29" s="295">
        <f t="shared" si="2"/>
        <v>7.4766355140186906</v>
      </c>
      <c r="P29" s="308">
        <v>29.45</v>
      </c>
      <c r="Q29" s="311">
        <v>0.54600000000000004</v>
      </c>
      <c r="R29" s="274"/>
      <c r="S29" s="286" t="str">
        <f t="shared" si="3"/>
        <v/>
      </c>
      <c r="T29" s="272"/>
      <c r="U29" s="272"/>
      <c r="V29" s="272"/>
      <c r="W29" s="272"/>
      <c r="X29" s="14"/>
      <c r="Z29" s="312">
        <v>-28</v>
      </c>
      <c r="AA29" s="10">
        <f t="shared" si="4"/>
        <v>-230</v>
      </c>
      <c r="AC29" s="312">
        <v>133.333</v>
      </c>
    </row>
    <row r="30" spans="1:29" s="10" customFormat="1" ht="39.950000000000003" customHeight="1" x14ac:dyDescent="0.2">
      <c r="A30" s="10">
        <f t="shared" ca="1" si="0"/>
        <v>30</v>
      </c>
      <c r="B30" s="313">
        <v>1</v>
      </c>
      <c r="C30" s="5"/>
      <c r="D30" s="309">
        <v>-55</v>
      </c>
      <c r="E30" s="309">
        <v>-25.219000000000001</v>
      </c>
      <c r="F30" s="310" t="s">
        <v>134</v>
      </c>
      <c r="G30" s="308">
        <v>860</v>
      </c>
      <c r="H30" s="308">
        <v>214</v>
      </c>
      <c r="I30" s="311">
        <v>1.905</v>
      </c>
      <c r="J30" s="173">
        <v>0.17</v>
      </c>
      <c r="K30" s="311">
        <v>-5.556</v>
      </c>
      <c r="L30" s="173">
        <v>7.04</v>
      </c>
      <c r="M30" s="311">
        <v>0.42799999999999999</v>
      </c>
      <c r="N30" s="294">
        <f t="shared" si="1"/>
        <v>-241</v>
      </c>
      <c r="O30" s="295">
        <f t="shared" si="2"/>
        <v>4.7826086956521738</v>
      </c>
      <c r="P30" s="308">
        <v>29.52</v>
      </c>
      <c r="Q30" s="311">
        <v>0.23799999999999999</v>
      </c>
      <c r="R30" s="274"/>
      <c r="S30" s="286" t="str">
        <f t="shared" si="3"/>
        <v/>
      </c>
      <c r="T30" s="313" t="s">
        <v>135</v>
      </c>
      <c r="U30" s="272"/>
      <c r="V30" s="272"/>
      <c r="W30" s="272"/>
      <c r="X30" s="14"/>
      <c r="Z30" s="312">
        <v>-39</v>
      </c>
      <c r="AA30" s="10">
        <f t="shared" si="4"/>
        <v>-241</v>
      </c>
      <c r="AC30" s="312">
        <v>39.286000000000001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ref="I31:I36" si="5">IF(ISNUMBER(H30), IF(ISNUMBER(H31), ((ABS(H30-H31))/H30)*100, ""), "")</f>
        <v/>
      </c>
      <c r="J31" s="276"/>
      <c r="K31" s="286" t="str">
        <f t="shared" ref="K31:K36" si="6">IF(ISNUMBER(J30), IF(ISNUMBER(J31), ((ABS(J30-J31))/J30)*100, ""), "")</f>
        <v/>
      </c>
      <c r="L31" s="276"/>
      <c r="M31" s="286" t="str">
        <f t="shared" ref="M31:M36" si="7">IF(ISNUMBER(L30), IF(ISNUMBER(L31), ((ABS(L30-L31))/L30)*100, ""), "")</f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ref="Q31:Q36" si="8">IF(ISNUMBER(P30), IF(ISNUMBER(P31), ABS(((ABS(P30-P31))/P30)*100), ""), "")</f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AFP6\APS\MSTJV\[DPT24_Groundwater Profiling Log_MSTJV.xlsx]Sample 2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30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zoomScale="70" zoomScaleNormal="70" zoomScaleSheetLayoutView="75" workbookViewId="0">
      <selection activeCell="AG24" sqref="AG24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DPT-24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37.584049999999998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70.587976999999995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-60</v>
      </c>
      <c r="E14" s="309">
        <v>-25.248000000000001</v>
      </c>
      <c r="F14" s="310" t="s">
        <v>136</v>
      </c>
      <c r="G14" s="308">
        <v>80</v>
      </c>
      <c r="H14" s="308">
        <v>48</v>
      </c>
      <c r="I14" s="311">
        <v>-77.569999999999993</v>
      </c>
      <c r="J14" s="173">
        <v>5.64</v>
      </c>
      <c r="K14" s="311">
        <v>3217.6469999999999</v>
      </c>
      <c r="L14" s="173">
        <v>6.18</v>
      </c>
      <c r="M14" s="311">
        <v>-12.215999999999999</v>
      </c>
      <c r="N14" s="294"/>
      <c r="O14" s="295"/>
      <c r="P14" s="308">
        <v>30</v>
      </c>
      <c r="Q14" s="311">
        <v>1.6259999999999999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263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61</v>
      </c>
      <c r="AC14" s="312">
        <v>-774.35900000000004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-60</v>
      </c>
      <c r="E15" s="309">
        <v>-25.248000000000001</v>
      </c>
      <c r="F15" s="310" t="s">
        <v>137</v>
      </c>
      <c r="G15" s="308">
        <v>270</v>
      </c>
      <c r="H15" s="308">
        <v>52</v>
      </c>
      <c r="I15" s="311">
        <v>8.3330000000000002</v>
      </c>
      <c r="J15" s="173">
        <v>4.13</v>
      </c>
      <c r="K15" s="311">
        <v>-26.773</v>
      </c>
      <c r="L15" s="173">
        <v>6.18</v>
      </c>
      <c r="M15" s="311">
        <v>0</v>
      </c>
      <c r="N15" s="294">
        <f t="shared" ref="N15:N36" si="1">IF(ISNUMBER(Z15), AA15, "")</f>
        <v>63</v>
      </c>
      <c r="O15" s="295" t="str">
        <f t="shared" ref="O15:O36" si="2">IF(ISNUMBER(N14), IF(ISNUMBER(N15), ABS(((ABS(N14-N15))/N14)*100), ""), "")</f>
        <v/>
      </c>
      <c r="P15" s="308">
        <v>30.36</v>
      </c>
      <c r="Q15" s="311">
        <v>1.2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264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63</v>
      </c>
      <c r="AC15" s="312">
        <v>0.38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-60</v>
      </c>
      <c r="E16" s="309">
        <v>-25.248000000000001</v>
      </c>
      <c r="F16" s="310" t="s">
        <v>138</v>
      </c>
      <c r="G16" s="308">
        <v>360</v>
      </c>
      <c r="H16" s="308">
        <v>64</v>
      </c>
      <c r="I16" s="311">
        <v>23.077000000000002</v>
      </c>
      <c r="J16" s="173">
        <v>3.09</v>
      </c>
      <c r="K16" s="311">
        <v>-25.181999999999999</v>
      </c>
      <c r="L16" s="173">
        <v>5.98</v>
      </c>
      <c r="M16" s="311">
        <v>-3.2360000000000002</v>
      </c>
      <c r="N16" s="294">
        <f t="shared" si="1"/>
        <v>66</v>
      </c>
      <c r="O16" s="295">
        <f t="shared" si="2"/>
        <v>4.7619047619047619</v>
      </c>
      <c r="P16" s="308">
        <v>30.48</v>
      </c>
      <c r="Q16" s="311">
        <v>0.39500000000000002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267</v>
      </c>
      <c r="AA16" s="10">
        <f t="shared" si="4"/>
        <v>66</v>
      </c>
      <c r="AC16" s="312">
        <v>1.1359999999999999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-60</v>
      </c>
      <c r="E17" s="309">
        <v>-25.248000000000001</v>
      </c>
      <c r="F17" s="310" t="s">
        <v>139</v>
      </c>
      <c r="G17" s="308">
        <v>470</v>
      </c>
      <c r="H17" s="308">
        <v>86</v>
      </c>
      <c r="I17" s="311">
        <v>34.375</v>
      </c>
      <c r="J17" s="173">
        <v>1.91</v>
      </c>
      <c r="K17" s="311">
        <v>-38.188000000000002</v>
      </c>
      <c r="L17" s="173">
        <v>5.79</v>
      </c>
      <c r="M17" s="311">
        <v>-3.177</v>
      </c>
      <c r="N17" s="294">
        <f t="shared" si="1"/>
        <v>55</v>
      </c>
      <c r="O17" s="295">
        <f t="shared" si="2"/>
        <v>16.666666666666664</v>
      </c>
      <c r="P17" s="308">
        <v>30.39</v>
      </c>
      <c r="Q17" s="311">
        <v>-0.29499999999999998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256</v>
      </c>
      <c r="AA17" s="10">
        <f t="shared" si="4"/>
        <v>55</v>
      </c>
      <c r="AC17" s="312">
        <v>-4.12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-60</v>
      </c>
      <c r="E18" s="309">
        <v>-25.248000000000001</v>
      </c>
      <c r="F18" s="310" t="s">
        <v>140</v>
      </c>
      <c r="G18" s="308">
        <v>500</v>
      </c>
      <c r="H18" s="308">
        <v>90</v>
      </c>
      <c r="I18" s="311">
        <v>4.6509999999999998</v>
      </c>
      <c r="J18" s="173">
        <v>1.45</v>
      </c>
      <c r="K18" s="311">
        <v>-24.084</v>
      </c>
      <c r="L18" s="173">
        <v>5.75</v>
      </c>
      <c r="M18" s="311">
        <v>-0.69099999999999995</v>
      </c>
      <c r="N18" s="294">
        <f t="shared" si="1"/>
        <v>43</v>
      </c>
      <c r="O18" s="295">
        <f t="shared" si="2"/>
        <v>21.818181818181817</v>
      </c>
      <c r="P18" s="308">
        <v>30.44</v>
      </c>
      <c r="Q18" s="311">
        <v>0.16500000000000001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244</v>
      </c>
      <c r="AA18" s="10">
        <f t="shared" si="4"/>
        <v>43</v>
      </c>
      <c r="AC18" s="312">
        <v>-4.6870000000000003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-60</v>
      </c>
      <c r="E19" s="309">
        <v>-25.248000000000001</v>
      </c>
      <c r="F19" s="310" t="s">
        <v>141</v>
      </c>
      <c r="G19" s="308">
        <v>530</v>
      </c>
      <c r="H19" s="308">
        <v>98</v>
      </c>
      <c r="I19" s="311">
        <v>8.8889999999999993</v>
      </c>
      <c r="J19" s="173">
        <v>1.25</v>
      </c>
      <c r="K19" s="311">
        <v>-13.792999999999999</v>
      </c>
      <c r="L19" s="173">
        <v>5.74</v>
      </c>
      <c r="M19" s="311">
        <v>-0.17399999999999999</v>
      </c>
      <c r="N19" s="294">
        <f t="shared" si="1"/>
        <v>35</v>
      </c>
      <c r="O19" s="295">
        <f t="shared" si="2"/>
        <v>18.604651162790699</v>
      </c>
      <c r="P19" s="308">
        <v>30.51</v>
      </c>
      <c r="Q19" s="311">
        <v>0.23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236</v>
      </c>
      <c r="AA19" s="10">
        <f t="shared" si="4"/>
        <v>35</v>
      </c>
      <c r="AC19" s="312">
        <v>-3.2789999999999999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-60</v>
      </c>
      <c r="E20" s="309">
        <v>-25.248000000000001</v>
      </c>
      <c r="F20" s="310" t="s">
        <v>142</v>
      </c>
      <c r="G20" s="308">
        <v>630</v>
      </c>
      <c r="H20" s="308">
        <v>126</v>
      </c>
      <c r="I20" s="311">
        <v>28.571000000000002</v>
      </c>
      <c r="J20" s="173">
        <v>0.94</v>
      </c>
      <c r="K20" s="311">
        <v>-24.8</v>
      </c>
      <c r="L20" s="173">
        <v>5.67</v>
      </c>
      <c r="M20" s="311">
        <v>-1.22</v>
      </c>
      <c r="N20" s="294">
        <f t="shared" si="1"/>
        <v>30</v>
      </c>
      <c r="O20" s="295">
        <f t="shared" si="2"/>
        <v>14.285714285714285</v>
      </c>
      <c r="P20" s="308">
        <v>30.52</v>
      </c>
      <c r="Q20" s="311">
        <v>3.3000000000000002E-2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231</v>
      </c>
      <c r="AA20" s="10">
        <f t="shared" si="4"/>
        <v>30</v>
      </c>
      <c r="AC20" s="312">
        <v>-2.1190000000000002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-60</v>
      </c>
      <c r="E21" s="309">
        <v>-25.248000000000001</v>
      </c>
      <c r="F21" s="310" t="s">
        <v>143</v>
      </c>
      <c r="G21" s="308">
        <v>730</v>
      </c>
      <c r="H21" s="308">
        <v>136</v>
      </c>
      <c r="I21" s="311">
        <v>7.9370000000000003</v>
      </c>
      <c r="J21" s="173">
        <v>0.72</v>
      </c>
      <c r="K21" s="311">
        <v>-23.404</v>
      </c>
      <c r="L21" s="173">
        <v>5.64</v>
      </c>
      <c r="M21" s="311">
        <v>-0.52900000000000003</v>
      </c>
      <c r="N21" s="294">
        <f t="shared" si="1"/>
        <v>29</v>
      </c>
      <c r="O21" s="295">
        <f t="shared" si="2"/>
        <v>3.3333333333333335</v>
      </c>
      <c r="P21" s="308">
        <v>30.54</v>
      </c>
      <c r="Q21" s="311">
        <v>6.6000000000000003E-2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230</v>
      </c>
      <c r="AA21" s="10">
        <f t="shared" si="4"/>
        <v>29</v>
      </c>
      <c r="AC21" s="312">
        <v>-0.433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309">
        <v>-60</v>
      </c>
      <c r="E22" s="309">
        <v>-25.248000000000001</v>
      </c>
      <c r="F22" s="310" t="s">
        <v>144</v>
      </c>
      <c r="G22" s="308">
        <v>790</v>
      </c>
      <c r="H22" s="308">
        <v>146</v>
      </c>
      <c r="I22" s="311">
        <v>7.3529999999999998</v>
      </c>
      <c r="J22" s="173">
        <v>0.56999999999999995</v>
      </c>
      <c r="K22" s="311">
        <v>-20.832999999999998</v>
      </c>
      <c r="L22" s="173">
        <v>5.61</v>
      </c>
      <c r="M22" s="311">
        <v>-0.53200000000000003</v>
      </c>
      <c r="N22" s="294">
        <f t="shared" si="1"/>
        <v>27</v>
      </c>
      <c r="O22" s="295">
        <f t="shared" si="2"/>
        <v>6.8965517241379306</v>
      </c>
      <c r="P22" s="308">
        <v>30.81</v>
      </c>
      <c r="Q22" s="311">
        <v>0.88400000000000001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228</v>
      </c>
      <c r="AA22" s="10">
        <f t="shared" si="4"/>
        <v>27</v>
      </c>
      <c r="AC22" s="312">
        <v>-0.87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309">
        <v>-60</v>
      </c>
      <c r="E23" s="309">
        <v>-25.248000000000001</v>
      </c>
      <c r="F23" s="310" t="s">
        <v>145</v>
      </c>
      <c r="G23" s="308">
        <v>880</v>
      </c>
      <c r="H23" s="308">
        <v>150</v>
      </c>
      <c r="I23" s="311">
        <v>2.74</v>
      </c>
      <c r="J23" s="173">
        <v>0.49</v>
      </c>
      <c r="K23" s="311">
        <v>-14.035</v>
      </c>
      <c r="L23" s="173">
        <v>5.56</v>
      </c>
      <c r="M23" s="311">
        <v>-0.89100000000000001</v>
      </c>
      <c r="N23" s="294">
        <f t="shared" si="1"/>
        <v>29</v>
      </c>
      <c r="O23" s="295">
        <f t="shared" si="2"/>
        <v>7.4074074074074066</v>
      </c>
      <c r="P23" s="308">
        <v>30.93</v>
      </c>
      <c r="Q23" s="311">
        <v>0.38900000000000001</v>
      </c>
      <c r="R23" s="274"/>
      <c r="S23" s="286" t="str">
        <f t="shared" si="3"/>
        <v/>
      </c>
      <c r="T23" s="272"/>
      <c r="U23" s="272"/>
      <c r="V23" s="272"/>
      <c r="W23" s="272"/>
      <c r="X23" s="14"/>
      <c r="Z23" s="312">
        <v>230</v>
      </c>
      <c r="AA23" s="10">
        <f t="shared" si="4"/>
        <v>29</v>
      </c>
      <c r="AC23" s="312">
        <v>0.877</v>
      </c>
    </row>
    <row r="24" spans="1:29" s="10" customFormat="1" ht="39.950000000000003" customHeight="1" x14ac:dyDescent="0.2">
      <c r="A24" s="10">
        <f t="shared" ca="1" si="0"/>
        <v>24</v>
      </c>
      <c r="B24" s="313">
        <v>1</v>
      </c>
      <c r="C24" s="5"/>
      <c r="D24" s="309">
        <v>-60</v>
      </c>
      <c r="E24" s="309">
        <v>-25.248000000000001</v>
      </c>
      <c r="F24" s="310" t="s">
        <v>146</v>
      </c>
      <c r="G24" s="308">
        <v>970</v>
      </c>
      <c r="H24" s="308">
        <v>154</v>
      </c>
      <c r="I24" s="311">
        <v>2.6669999999999998</v>
      </c>
      <c r="J24" s="173">
        <v>0.42</v>
      </c>
      <c r="K24" s="311">
        <v>-14.286</v>
      </c>
      <c r="L24" s="173">
        <v>5.52</v>
      </c>
      <c r="M24" s="311">
        <v>-0.71899999999999997</v>
      </c>
      <c r="N24" s="294">
        <f t="shared" si="1"/>
        <v>30</v>
      </c>
      <c r="O24" s="295">
        <f t="shared" si="2"/>
        <v>3.4482758620689653</v>
      </c>
      <c r="P24" s="308">
        <v>30.93</v>
      </c>
      <c r="Q24" s="311">
        <v>0</v>
      </c>
      <c r="R24" s="274"/>
      <c r="S24" s="286" t="str">
        <f t="shared" si="3"/>
        <v/>
      </c>
      <c r="T24" s="313" t="s">
        <v>147</v>
      </c>
      <c r="U24" s="272"/>
      <c r="V24" s="272"/>
      <c r="W24" s="272"/>
      <c r="X24" s="14"/>
      <c r="Z24" s="312">
        <v>231</v>
      </c>
      <c r="AA24" s="10">
        <f t="shared" si="4"/>
        <v>30</v>
      </c>
      <c r="AC24" s="312">
        <v>0.435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ref="I25:I36" si="5">IF(ISNUMBER(H24), IF(ISNUMBER(H25), ((ABS(H24-H25))/H24)*100, ""), "")</f>
        <v/>
      </c>
      <c r="J25" s="276"/>
      <c r="K25" s="286" t="str">
        <f t="shared" ref="K25:K36" si="6">IF(ISNUMBER(J24), IF(ISNUMBER(J25), ((ABS(J24-J25))/J24)*100, ""), "")</f>
        <v/>
      </c>
      <c r="L25" s="276"/>
      <c r="M25" s="286" t="str">
        <f t="shared" ref="M25:M36" si="7">IF(ISNUMBER(L24), IF(ISNUMBER(L25), ((ABS(L24-L25))/L24)*100, ""), "")</f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ref="Q25:Q36" si="8">IF(ISNUMBER(P24), IF(ISNUMBER(P25), ABS(((ABS(P24-P25))/P24)*100), ""), "")</f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AFP6\APS\MSTJV\[DPT24_Groundwater Profiling Log_MSTJV.xlsx]Sample 3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24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DPT-24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42534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37.584049999999998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70.587976999999995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-38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AFP6\APS\MSTJV\[DPT24_Groundwater Profiling Log_MSTJV.xlsx]Sample 4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2020-06-14T19:33:34Z</cp:lastPrinted>
  <dcterms:created xsi:type="dcterms:W3CDTF">1999-09-28T02:07:07Z</dcterms:created>
  <dcterms:modified xsi:type="dcterms:W3CDTF">2020-06-14T19:35:03Z</dcterms:modified>
</cp:coreProperties>
</file>