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0480B76B-0F52-4A41-8040-E0AC6CDD5314}" xr6:coauthVersionLast="45" xr6:coauthVersionMax="45" xr10:uidLastSave="{00000000-0000-0000-0000-000000000000}"/>
  <bookViews>
    <workbookView xWindow="28680" yWindow="-120" windowWidth="29040" windowHeight="158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O17" i="160"/>
  <c r="N17" i="160"/>
  <c r="M17" i="160"/>
  <c r="K17" i="160"/>
  <c r="I17" i="160"/>
  <c r="A17" i="160"/>
  <c r="AA16" i="160"/>
  <c r="S16" i="160"/>
  <c r="Q16" i="160"/>
  <c r="N16" i="160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O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N34" i="157"/>
  <c r="O35" i="157" s="1"/>
  <c r="M34" i="157"/>
  <c r="K34" i="157"/>
  <c r="I34" i="157"/>
  <c r="A34" i="157"/>
  <c r="AA33" i="157"/>
  <c r="S33" i="157"/>
  <c r="Q33" i="157"/>
  <c r="N33" i="157"/>
  <c r="O34" i="157" s="1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O22" i="157"/>
  <c r="N22" i="157"/>
  <c r="O23" i="157" s="1"/>
  <c r="M22" i="157"/>
  <c r="K22" i="157"/>
  <c r="I22" i="157"/>
  <c r="A22" i="157"/>
  <c r="AA21" i="157"/>
  <c r="S21" i="157"/>
  <c r="Q21" i="157"/>
  <c r="N21" i="157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N33" i="156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N18" i="155"/>
  <c r="M18" i="155"/>
  <c r="K18" i="155"/>
  <c r="I18" i="155"/>
  <c r="A18" i="155"/>
  <c r="AA17" i="155"/>
  <c r="S17" i="155"/>
  <c r="Q17" i="155"/>
  <c r="N17" i="155"/>
  <c r="O18" i="155" s="1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N34" i="140"/>
  <c r="O35" i="140" s="1"/>
  <c r="M34" i="140"/>
  <c r="K34" i="140"/>
  <c r="I34" i="140"/>
  <c r="A34" i="140"/>
  <c r="AA33" i="140"/>
  <c r="S33" i="140"/>
  <c r="Q33" i="140"/>
  <c r="N33" i="140"/>
  <c r="O34" i="140" s="1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N25" i="140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N21" i="142"/>
  <c r="O22" i="142" s="1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O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N21" i="146"/>
  <c r="O22" i="146" s="1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N18" i="152"/>
  <c r="O19" i="152" s="1"/>
  <c r="M18" i="152"/>
  <c r="K18" i="152"/>
  <c r="I18" i="152"/>
  <c r="A18" i="152"/>
  <c r="AA17" i="152"/>
  <c r="S17" i="152"/>
  <c r="Q17" i="152"/>
  <c r="N17" i="152"/>
  <c r="O18" i="152" s="1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O27" i="150"/>
  <c r="N27" i="150"/>
  <c r="O28" i="150" s="1"/>
  <c r="M27" i="150"/>
  <c r="K27" i="150"/>
  <c r="I27" i="150"/>
  <c r="A27" i="150"/>
  <c r="AA26" i="150"/>
  <c r="S26" i="150"/>
  <c r="Q26" i="150"/>
  <c r="N26" i="150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N19" i="150"/>
  <c r="O20" i="150" s="1"/>
  <c r="M19" i="150"/>
  <c r="K19" i="150"/>
  <c r="I19" i="150"/>
  <c r="A19" i="150"/>
  <c r="AA18" i="150"/>
  <c r="S18" i="150"/>
  <c r="Q18" i="150"/>
  <c r="N18" i="150"/>
  <c r="O19" i="150" s="1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S16" i="150"/>
  <c r="Q16" i="150"/>
  <c r="N16" i="150"/>
  <c r="O17" i="150" s="1"/>
  <c r="M16" i="150"/>
  <c r="K16" i="150"/>
  <c r="I16" i="150"/>
  <c r="A16" i="150"/>
  <c r="AA15" i="150"/>
  <c r="S15" i="150"/>
  <c r="Q15" i="150"/>
  <c r="O15" i="150"/>
  <c r="N15" i="150"/>
  <c r="O16" i="150" s="1"/>
  <c r="M15" i="150"/>
  <c r="K15" i="150"/>
  <c r="I15" i="150"/>
  <c r="A15" i="150"/>
  <c r="AA14" i="150"/>
  <c r="S14" i="150"/>
  <c r="Q14" i="150"/>
  <c r="M14" i="150"/>
  <c r="K14" i="150"/>
  <c r="I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N26" i="149"/>
  <c r="O27" i="149" s="1"/>
  <c r="A26" i="149"/>
  <c r="AA25" i="149"/>
  <c r="N25" i="149" s="1"/>
  <c r="S25" i="149"/>
  <c r="A25" i="149"/>
  <c r="AA24" i="149"/>
  <c r="S24" i="149"/>
  <c r="N24" i="149"/>
  <c r="A24" i="149"/>
  <c r="AA23" i="149"/>
  <c r="N23" i="149" s="1"/>
  <c r="S23" i="149"/>
  <c r="A23" i="149"/>
  <c r="AA22" i="149"/>
  <c r="N22" i="149" s="1"/>
  <c r="S22" i="149"/>
  <c r="A22" i="149"/>
  <c r="AA21" i="149"/>
  <c r="S21" i="149"/>
  <c r="N21" i="149"/>
  <c r="A21" i="149"/>
  <c r="AA20" i="149"/>
  <c r="N20" i="149" s="1"/>
  <c r="S20" i="149"/>
  <c r="A20" i="149"/>
  <c r="AA19" i="149"/>
  <c r="N19" i="149" s="1"/>
  <c r="S19" i="149"/>
  <c r="A19" i="149"/>
  <c r="AA18" i="149"/>
  <c r="S18" i="149"/>
  <c r="N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O30" i="148"/>
  <c r="N30" i="148"/>
  <c r="O31" i="148" s="1"/>
  <c r="M30" i="148"/>
  <c r="K30" i="148"/>
  <c r="I30" i="148"/>
  <c r="A30" i="148"/>
  <c r="AA29" i="148"/>
  <c r="S29" i="148"/>
  <c r="Q29" i="148"/>
  <c r="N29" i="148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N23" i="148" s="1"/>
  <c r="O24" i="148" s="1"/>
  <c r="S23" i="148"/>
  <c r="A23" i="148"/>
  <c r="AA22" i="148"/>
  <c r="N22" i="148" s="1"/>
  <c r="S22" i="148"/>
  <c r="A22" i="148"/>
  <c r="AA21" i="148"/>
  <c r="N21" i="148" s="1"/>
  <c r="S21" i="148"/>
  <c r="A21" i="148"/>
  <c r="AA20" i="148"/>
  <c r="S20" i="148"/>
  <c r="N20" i="148"/>
  <c r="A20" i="148"/>
  <c r="AA19" i="148"/>
  <c r="S19" i="148"/>
  <c r="N19" i="148"/>
  <c r="A19" i="148"/>
  <c r="AA18" i="148"/>
  <c r="S18" i="148"/>
  <c r="N18" i="148"/>
  <c r="A18" i="148"/>
  <c r="AA17" i="148"/>
  <c r="N17" i="148" s="1"/>
  <c r="S17" i="148"/>
  <c r="A17" i="148"/>
  <c r="AA16" i="148"/>
  <c r="N16" i="148" s="1"/>
  <c r="S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23" i="149" l="1"/>
  <c r="O21" i="149"/>
  <c r="O26" i="149"/>
  <c r="O25" i="149"/>
  <c r="O24" i="149"/>
  <c r="O22" i="149"/>
  <c r="O20" i="149"/>
  <c r="O19" i="149"/>
  <c r="O18" i="149"/>
  <c r="O17" i="149"/>
  <c r="O16" i="149"/>
  <c r="O23" i="148"/>
  <c r="O22" i="148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C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N24" i="147" s="1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O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<sst xmlns="http://schemas.openxmlformats.org/spreadsheetml/2006/main" count="1569" uniqueCount="146">
  <si>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</si>
  <si>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</si>
  <si>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</si>
  <si>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</si>
  <si>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</si>
  <si>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</si>
  <si>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</si>
  <si>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</si>
  <si>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</si>
  <si>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</si>
  <si>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</si>
  <si>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</si>
  <si>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</si>
  <si>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</si>
  <si>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</si>
  <si>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</si>
  <si>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</si>
  <si>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</si>
  <si>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</si>
  <si>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</si>
  <si>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</si>
  <si>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</si>
  <si>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</si>
  <si>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</si>
  <si>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</si>
  <si>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</si>
  <si>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</si>
  <si>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</si>
  <si>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</si>
  <si>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</si>
  <si>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</si>
  <si>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</si>
  <si>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</si>
  <si>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</si>
  <si>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</si>
  <si>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</si>
  <si>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</si>
  <si>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</si>
  <si>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</si>
  <si>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</si>
  <si>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</si>
  <si>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</si>
  <si>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</si>
  <si>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</si>
  <si>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</si>
  <si>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</si>
  <si>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</si>
  <si>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</si>
  <si>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</si>
  <si>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</si>
  <si>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</si>
  <si>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</si>
  <si>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</si>
  <si>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</si>
  <si>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</si>
  <si>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</si>
  <si>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</si>
  <si>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</si>
  <si>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</si>
  <si>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</si>
  <si>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</si>
  <si>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</si>
  <si>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</si>
  <si>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</si>
  <si>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</si>
  <si>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</si>
  <si>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</si>
  <si>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</si>
  <si>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</si>
  <si>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</si>
  <si>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</si>
  <si>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</si>
  <si>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</si>
  <si>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</si>
  <si>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</si>
  <si>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</si>
  <si>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DB</t>
  </si>
  <si>
    <t>481APS05</t>
  </si>
  <si>
    <t>ZCRQT7055</t>
  </si>
  <si>
    <t>Cascade</t>
  </si>
  <si>
    <t>Gas Drive</t>
  </si>
  <si>
    <t>DPT-27</t>
  </si>
  <si>
    <t>Trinity</t>
  </si>
  <si>
    <t>No Change When Hammer Stopped</t>
  </si>
  <si>
    <t>7/9/2020:12:53:35</t>
  </si>
  <si>
    <t>SS leak</t>
  </si>
  <si>
    <t>NA</t>
  </si>
  <si>
    <t>IK Decreased When Hammer Stopped</t>
  </si>
  <si>
    <t>7/9/2020:13:03:28</t>
  </si>
  <si>
    <t>7/9/2020:13:05:57</t>
  </si>
  <si>
    <t>ROP</t>
  </si>
  <si>
    <t xml:space="preserve"> not moving</t>
  </si>
  <si>
    <t>7/10/2020:08:44:38</t>
  </si>
  <si>
    <t>7/10/2020:11:52:23</t>
  </si>
  <si>
    <t>ROP 0.49</t>
  </si>
  <si>
    <t>7/10/2020:13:30:11</t>
  </si>
  <si>
    <t>ROP 0.28</t>
  </si>
  <si>
    <t>ROP Dropped Below Threshold</t>
  </si>
  <si>
    <t>07/09/2020:13:27:31</t>
  </si>
  <si>
    <t>07/09/2020:13:33:21</t>
  </si>
  <si>
    <t>07/09/2020:13:38:52</t>
  </si>
  <si>
    <t>07/09/2020:13:47:10</t>
  </si>
  <si>
    <t>07/09/2020:13:52:47</t>
  </si>
  <si>
    <t>07/09/2020:13:58:19</t>
  </si>
  <si>
    <t>07/09/2020:14:04:56</t>
  </si>
  <si>
    <t>07/09/2020:14:10:51</t>
  </si>
  <si>
    <t>07/09/2020:14:19:51</t>
  </si>
  <si>
    <t>07/09/2020:14:29:43</t>
  </si>
  <si>
    <t>07/09/2020:14:44:42</t>
  </si>
  <si>
    <t>07/10/2020:08:57:10</t>
  </si>
  <si>
    <t>07/10/2020:09:03:10</t>
  </si>
  <si>
    <t>07/10/2020:09:08:41</t>
  </si>
  <si>
    <t>07/10/2020:09:15:53</t>
  </si>
  <si>
    <t>07/10/2020:09:26:50</t>
  </si>
  <si>
    <t>07/10/2020:09:37:23</t>
  </si>
  <si>
    <t>07/10/2020:09:46:33</t>
  </si>
  <si>
    <t>07/10/2020:09:56:13</t>
  </si>
  <si>
    <t>07/10/2020:10:07:15</t>
  </si>
  <si>
    <t>07/10/2020:10:19:00</t>
  </si>
  <si>
    <t>MS/MSD Collected</t>
  </si>
  <si>
    <t>07/10/2020:13:44:23</t>
  </si>
  <si>
    <t>07/10/2020:13:53:33</t>
  </si>
  <si>
    <t>07/10/2020:14:02:47</t>
  </si>
  <si>
    <t>07/10/2020:14:12:14</t>
  </si>
  <si>
    <t>07/10/2020:14:20:36</t>
  </si>
  <si>
    <t>07/10/2020:14:26:37</t>
  </si>
  <si>
    <t>07/10/2020:14:36:45</t>
  </si>
  <si>
    <t>07/10/2020:14:55:08</t>
  </si>
  <si>
    <t>failed to record 650 after whack</t>
  </si>
  <si>
    <t>07/10/2020:14:55:38</t>
  </si>
  <si>
    <t>07/10/2020:15:04:11</t>
  </si>
  <si>
    <t>07/10/2020:15:12:27</t>
  </si>
  <si>
    <t>07/10/2020:15:24:26</t>
  </si>
  <si>
    <t>07/10/2020:15:33:23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</si>
  <si>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</si>
  <si>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</si>
  <si>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</si>
  <si>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</si>
  <si>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</si>
  <si>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</si>
  <si>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</si>
  <si>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*Augered to -40'</t>
  </si>
  <si>
    <t>*Augered to -50'</t>
  </si>
  <si>
    <t>*Augered to -55'</t>
  </si>
  <si>
    <t>MSTJV</t>
  </si>
  <si>
    <t>DPT27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</si>
</sst>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Font="1" applyFill="1" applyBorder="1" applyAlignment="1">
      <alignment horizontal="left" vertical="center" wrapText="1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Ik'!$H$2:$H$2948</c:f>
              <c:numCache>
                <c:formatCode>General</c:formatCode>
                <c:ptCount val="2947"/>
                <c:pt idx="0">
                  <c:v>4.4342999999999995</c:v>
                </c:pt>
                <c:pt idx="1">
                  <c:v>4.3415999999999997</c:v>
                </c:pt>
                <c:pt idx="2">
                  <c:v>4.2930000000000001</c:v>
                </c:pt>
                <c:pt idx="3">
                  <c:v>4.2740999999999998</c:v>
                </c:pt>
                <c:pt idx="4">
                  <c:v>4.2516000000000007</c:v>
                </c:pt>
                <c:pt idx="5">
                  <c:v>4.2894000000000005</c:v>
                </c:pt>
                <c:pt idx="6">
                  <c:v>4.3470000000000004</c:v>
                </c:pt>
                <c:pt idx="7">
                  <c:v>4.3172999999999995</c:v>
                </c:pt>
                <c:pt idx="8">
                  <c:v>4.2579000000000002</c:v>
                </c:pt>
                <c:pt idx="9">
                  <c:v>4.3029000000000002</c:v>
                </c:pt>
                <c:pt idx="10">
                  <c:v>4.0617000000000001</c:v>
                </c:pt>
                <c:pt idx="11">
                  <c:v>0.67500000000000004</c:v>
                </c:pt>
                <c:pt idx="12">
                  <c:v>0.6039000000000001</c:v>
                </c:pt>
                <c:pt idx="13">
                  <c:v>0.39960000000000001</c:v>
                </c:pt>
                <c:pt idx="14">
                  <c:v>0.15030000000000002</c:v>
                </c:pt>
                <c:pt idx="15">
                  <c:v>1.0800000000000001E-2</c:v>
                </c:pt>
                <c:pt idx="16">
                  <c:v>5.4000000000000003E-3</c:v>
                </c:pt>
                <c:pt idx="17">
                  <c:v>5.4000000000000003E-3</c:v>
                </c:pt>
                <c:pt idx="18">
                  <c:v>5.4000000000000003E-3</c:v>
                </c:pt>
                <c:pt idx="19">
                  <c:v>5.4000000000000003E-3</c:v>
                </c:pt>
                <c:pt idx="20">
                  <c:v>5.3100000000000001E-2</c:v>
                </c:pt>
                <c:pt idx="21">
                  <c:v>6.3E-3</c:v>
                </c:pt>
                <c:pt idx="22">
                  <c:v>9.0000000000000011E-3</c:v>
                </c:pt>
                <c:pt idx="23">
                  <c:v>4.3200000000000002E-2</c:v>
                </c:pt>
                <c:pt idx="24">
                  <c:v>5.3999999999999999E-2</c:v>
                </c:pt>
                <c:pt idx="25">
                  <c:v>6.7500000000000004E-2</c:v>
                </c:pt>
                <c:pt idx="26">
                  <c:v>0.1116</c:v>
                </c:pt>
                <c:pt idx="27">
                  <c:v>9.4500000000000001E-2</c:v>
                </c:pt>
                <c:pt idx="28">
                  <c:v>8.3699999999999997E-2</c:v>
                </c:pt>
                <c:pt idx="29">
                  <c:v>0.1143</c:v>
                </c:pt>
                <c:pt idx="30">
                  <c:v>0.1323</c:v>
                </c:pt>
                <c:pt idx="31">
                  <c:v>0.15659999999999999</c:v>
                </c:pt>
                <c:pt idx="32">
                  <c:v>0.1719</c:v>
                </c:pt>
                <c:pt idx="33">
                  <c:v>0.23040000000000002</c:v>
                </c:pt>
                <c:pt idx="34">
                  <c:v>0.25379999999999997</c:v>
                </c:pt>
                <c:pt idx="35">
                  <c:v>0.26279999999999998</c:v>
                </c:pt>
                <c:pt idx="36">
                  <c:v>0.30959999999999999</c:v>
                </c:pt>
                <c:pt idx="37">
                  <c:v>0.36000000000000004</c:v>
                </c:pt>
                <c:pt idx="38">
                  <c:v>0.47430000000000005</c:v>
                </c:pt>
                <c:pt idx="39">
                  <c:v>0.69569999999999999</c:v>
                </c:pt>
                <c:pt idx="40">
                  <c:v>0.74519999999999997</c:v>
                </c:pt>
                <c:pt idx="41">
                  <c:v>0.7722</c:v>
                </c:pt>
                <c:pt idx="42">
                  <c:v>0.89280000000000004</c:v>
                </c:pt>
                <c:pt idx="43">
                  <c:v>0.85860000000000003</c:v>
                </c:pt>
                <c:pt idx="44">
                  <c:v>0.71820000000000006</c:v>
                </c:pt>
                <c:pt idx="45">
                  <c:v>0.71550000000000002</c:v>
                </c:pt>
                <c:pt idx="46">
                  <c:v>0.71730000000000005</c:v>
                </c:pt>
                <c:pt idx="47">
                  <c:v>0.62459999999999993</c:v>
                </c:pt>
                <c:pt idx="48">
                  <c:v>0.37709999999999999</c:v>
                </c:pt>
                <c:pt idx="49">
                  <c:v>0.29520000000000002</c:v>
                </c:pt>
                <c:pt idx="50">
                  <c:v>1.6929000000000001</c:v>
                </c:pt>
                <c:pt idx="51">
                  <c:v>4.6116000000000001</c:v>
                </c:pt>
                <c:pt idx="52">
                  <c:v>4.3398000000000003</c:v>
                </c:pt>
                <c:pt idx="53">
                  <c:v>1.8027000000000002</c:v>
                </c:pt>
                <c:pt idx="54">
                  <c:v>0.32490000000000002</c:v>
                </c:pt>
                <c:pt idx="55">
                  <c:v>0.26100000000000001</c:v>
                </c:pt>
                <c:pt idx="56">
                  <c:v>0.2601</c:v>
                </c:pt>
                <c:pt idx="58">
                  <c:v>4.1013000000000002</c:v>
                </c:pt>
                <c:pt idx="59">
                  <c:v>4.0823999999999998</c:v>
                </c:pt>
                <c:pt idx="60">
                  <c:v>4.1193</c:v>
                </c:pt>
                <c:pt idx="61">
                  <c:v>4.0634999999999994</c:v>
                </c:pt>
                <c:pt idx="62">
                  <c:v>3.8754</c:v>
                </c:pt>
                <c:pt idx="63">
                  <c:v>3.7872000000000003</c:v>
                </c:pt>
                <c:pt idx="64">
                  <c:v>3.8429999999999995</c:v>
                </c:pt>
                <c:pt idx="65">
                  <c:v>3.8222999999999998</c:v>
                </c:pt>
                <c:pt idx="66">
                  <c:v>3.8789999999999996</c:v>
                </c:pt>
                <c:pt idx="67">
                  <c:v>3.8915999999999999</c:v>
                </c:pt>
                <c:pt idx="68">
                  <c:v>3.8709000000000002</c:v>
                </c:pt>
                <c:pt idx="69">
                  <c:v>3.8771999999999998</c:v>
                </c:pt>
                <c:pt idx="70">
                  <c:v>3.8736000000000002</c:v>
                </c:pt>
                <c:pt idx="71">
                  <c:v>2.9331</c:v>
                </c:pt>
                <c:pt idx="72">
                  <c:v>1.7298</c:v>
                </c:pt>
                <c:pt idx="73">
                  <c:v>1.1655</c:v>
                </c:pt>
                <c:pt idx="74">
                  <c:v>0.78029999999999999</c:v>
                </c:pt>
                <c:pt idx="75">
                  <c:v>0.53910000000000002</c:v>
                </c:pt>
                <c:pt idx="76">
                  <c:v>0.33660000000000001</c:v>
                </c:pt>
                <c:pt idx="77">
                  <c:v>0.25739999999999996</c:v>
                </c:pt>
                <c:pt idx="78">
                  <c:v>0.35100000000000003</c:v>
                </c:pt>
                <c:pt idx="79">
                  <c:v>0.40140000000000003</c:v>
                </c:pt>
                <c:pt idx="80">
                  <c:v>0.39779999999999999</c:v>
                </c:pt>
                <c:pt idx="81">
                  <c:v>0.48060000000000003</c:v>
                </c:pt>
                <c:pt idx="82">
                  <c:v>0.48690000000000005</c:v>
                </c:pt>
                <c:pt idx="83">
                  <c:v>0.42209999999999998</c:v>
                </c:pt>
                <c:pt idx="84">
                  <c:v>0.36180000000000001</c:v>
                </c:pt>
                <c:pt idx="85">
                  <c:v>0.23760000000000001</c:v>
                </c:pt>
                <c:pt idx="86">
                  <c:v>0.15030000000000002</c:v>
                </c:pt>
                <c:pt idx="87">
                  <c:v>4.5899999999999996E-2</c:v>
                </c:pt>
                <c:pt idx="88">
                  <c:v>3.0600000000000002E-2</c:v>
                </c:pt>
                <c:pt idx="89">
                  <c:v>0.16920000000000002</c:v>
                </c:pt>
                <c:pt idx="90">
                  <c:v>0.58590000000000009</c:v>
                </c:pt>
                <c:pt idx="91">
                  <c:v>4.0427999999999997</c:v>
                </c:pt>
                <c:pt idx="92">
                  <c:v>4.6772999999999998</c:v>
                </c:pt>
                <c:pt idx="93">
                  <c:v>4.2579000000000002</c:v>
                </c:pt>
                <c:pt idx="94">
                  <c:v>4.2111000000000001</c:v>
                </c:pt>
                <c:pt idx="95">
                  <c:v>4.1787000000000001</c:v>
                </c:pt>
                <c:pt idx="96">
                  <c:v>3.9581999999999997</c:v>
                </c:pt>
                <c:pt idx="97">
                  <c:v>4.0068000000000001</c:v>
                </c:pt>
                <c:pt idx="98">
                  <c:v>4.0194000000000001</c:v>
                </c:pt>
                <c:pt idx="99">
                  <c:v>1.7865000000000002</c:v>
                </c:pt>
                <c:pt idx="100">
                  <c:v>1.4382000000000001</c:v>
                </c:pt>
                <c:pt idx="101">
                  <c:v>2.1591</c:v>
                </c:pt>
                <c:pt idx="102">
                  <c:v>2.3463000000000003</c:v>
                </c:pt>
                <c:pt idx="103">
                  <c:v>1.548</c:v>
                </c:pt>
                <c:pt idx="104">
                  <c:v>0.62819999999999998</c:v>
                </c:pt>
                <c:pt idx="105">
                  <c:v>0.30060000000000003</c:v>
                </c:pt>
                <c:pt idx="106">
                  <c:v>0.21690000000000001</c:v>
                </c:pt>
                <c:pt idx="107">
                  <c:v>0.15210000000000001</c:v>
                </c:pt>
                <c:pt idx="108">
                  <c:v>7.4700000000000003E-2</c:v>
                </c:pt>
                <c:pt idx="109">
                  <c:v>6.3E-3</c:v>
                </c:pt>
                <c:pt idx="110">
                  <c:v>0.31679999999999997</c:v>
                </c:pt>
                <c:pt idx="111">
                  <c:v>0.51479999999999992</c:v>
                </c:pt>
                <c:pt idx="112">
                  <c:v>0.31409999999999999</c:v>
                </c:pt>
                <c:pt idx="113">
                  <c:v>0.49050000000000005</c:v>
                </c:pt>
                <c:pt idx="114">
                  <c:v>0.28620000000000001</c:v>
                </c:pt>
                <c:pt idx="115">
                  <c:v>0.1386</c:v>
                </c:pt>
                <c:pt idx="116">
                  <c:v>0.16650000000000001</c:v>
                </c:pt>
                <c:pt idx="117">
                  <c:v>0.21060000000000001</c:v>
                </c:pt>
                <c:pt idx="118">
                  <c:v>0.24840000000000004</c:v>
                </c:pt>
                <c:pt idx="119">
                  <c:v>0.2286</c:v>
                </c:pt>
                <c:pt idx="120">
                  <c:v>0.19439999999999999</c:v>
                </c:pt>
                <c:pt idx="121">
                  <c:v>0.22950000000000001</c:v>
                </c:pt>
                <c:pt idx="122">
                  <c:v>0.30780000000000002</c:v>
                </c:pt>
                <c:pt idx="123">
                  <c:v>0.21959999999999999</c:v>
                </c:pt>
                <c:pt idx="124">
                  <c:v>9.8100000000000007E-2</c:v>
                </c:pt>
                <c:pt idx="125">
                  <c:v>9.1799999999999993E-2</c:v>
                </c:pt>
                <c:pt idx="126">
                  <c:v>7.0199999999999999E-2</c:v>
                </c:pt>
                <c:pt idx="127">
                  <c:v>4.5899999999999996E-2</c:v>
                </c:pt>
                <c:pt idx="128">
                  <c:v>6.3E-3</c:v>
                </c:pt>
                <c:pt idx="129">
                  <c:v>9.0000000000000011E-3</c:v>
                </c:pt>
                <c:pt idx="130">
                  <c:v>9.8999999999999991E-3</c:v>
                </c:pt>
                <c:pt idx="131">
                  <c:v>2.9700000000000001E-2</c:v>
                </c:pt>
                <c:pt idx="132">
                  <c:v>5.9400000000000001E-2</c:v>
                </c:pt>
                <c:pt idx="133">
                  <c:v>7.7399999999999997E-2</c:v>
                </c:pt>
                <c:pt idx="134">
                  <c:v>6.1200000000000004E-2</c:v>
                </c:pt>
                <c:pt idx="135">
                  <c:v>5.4899999999999997E-2</c:v>
                </c:pt>
                <c:pt idx="136">
                  <c:v>6.3E-3</c:v>
                </c:pt>
                <c:pt idx="137">
                  <c:v>5.4000000000000003E-3</c:v>
                </c:pt>
                <c:pt idx="138">
                  <c:v>5.4000000000000003E-3</c:v>
                </c:pt>
                <c:pt idx="139">
                  <c:v>5.4000000000000003E-3</c:v>
                </c:pt>
                <c:pt idx="140">
                  <c:v>5.4000000000000003E-3</c:v>
                </c:pt>
                <c:pt idx="141">
                  <c:v>5.4000000000000003E-3</c:v>
                </c:pt>
                <c:pt idx="143">
                  <c:v>4.7034000000000002</c:v>
                </c:pt>
                <c:pt idx="144">
                  <c:v>4.7232000000000003</c:v>
                </c:pt>
                <c:pt idx="145">
                  <c:v>4.4712000000000005</c:v>
                </c:pt>
                <c:pt idx="146">
                  <c:v>4.4729999999999999</c:v>
                </c:pt>
                <c:pt idx="147">
                  <c:v>4.4009999999999998</c:v>
                </c:pt>
                <c:pt idx="148">
                  <c:v>4.3658999999999999</c:v>
                </c:pt>
                <c:pt idx="149">
                  <c:v>4.3929</c:v>
                </c:pt>
                <c:pt idx="150">
                  <c:v>4.5369000000000002</c:v>
                </c:pt>
                <c:pt idx="151">
                  <c:v>4.5476999999999999</c:v>
                </c:pt>
                <c:pt idx="152">
                  <c:v>4.5953999999999997</c:v>
                </c:pt>
                <c:pt idx="153">
                  <c:v>4.5548999999999999</c:v>
                </c:pt>
                <c:pt idx="154">
                  <c:v>4.4370000000000003</c:v>
                </c:pt>
                <c:pt idx="155">
                  <c:v>4.5</c:v>
                </c:pt>
                <c:pt idx="156">
                  <c:v>4.3236000000000008</c:v>
                </c:pt>
              </c:numCache>
            </c:numRef>
          </c:xVal>
          <c:yVal>
            <c:numRef>
              <c:f>'Processed Ik'!$C$2:$C$2948</c:f>
              <c:numCache>
                <c:formatCode>General</c:formatCode>
                <c:ptCount val="2947"/>
                <c:pt idx="0">
                  <c:v>-39.954000000000001</c:v>
                </c:pt>
                <c:pt idx="1">
                  <c:v>-40.020000000000003</c:v>
                </c:pt>
                <c:pt idx="2">
                  <c:v>-40.097000000000001</c:v>
                </c:pt>
                <c:pt idx="3">
                  <c:v>-40.151000000000003</c:v>
                </c:pt>
                <c:pt idx="4">
                  <c:v>-40.206000000000003</c:v>
                </c:pt>
                <c:pt idx="5">
                  <c:v>-40.26</c:v>
                </c:pt>
                <c:pt idx="6">
                  <c:v>-40.314999999999998</c:v>
                </c:pt>
                <c:pt idx="7">
                  <c:v>-40.369</c:v>
                </c:pt>
                <c:pt idx="8">
                  <c:v>-40.433</c:v>
                </c:pt>
                <c:pt idx="9">
                  <c:v>-40.491999999999997</c:v>
                </c:pt>
                <c:pt idx="10">
                  <c:v>-40.542999999999999</c:v>
                </c:pt>
                <c:pt idx="11">
                  <c:v>-40.593000000000004</c:v>
                </c:pt>
                <c:pt idx="12">
                  <c:v>-40.646999999999998</c:v>
                </c:pt>
                <c:pt idx="13">
                  <c:v>-40.698999999999998</c:v>
                </c:pt>
                <c:pt idx="14">
                  <c:v>-40.75</c:v>
                </c:pt>
                <c:pt idx="15">
                  <c:v>-40.802999999999997</c:v>
                </c:pt>
                <c:pt idx="16">
                  <c:v>-40.854999999999997</c:v>
                </c:pt>
                <c:pt idx="17">
                  <c:v>-40.905999999999999</c:v>
                </c:pt>
                <c:pt idx="18">
                  <c:v>-40.957999999999998</c:v>
                </c:pt>
                <c:pt idx="19">
                  <c:v>-41.01</c:v>
                </c:pt>
                <c:pt idx="20">
                  <c:v>-41.061999999999998</c:v>
                </c:pt>
                <c:pt idx="21">
                  <c:v>-41.112000000000002</c:v>
                </c:pt>
                <c:pt idx="22">
                  <c:v>-41.161000000000001</c:v>
                </c:pt>
                <c:pt idx="23">
                  <c:v>-41.213000000000001</c:v>
                </c:pt>
                <c:pt idx="24">
                  <c:v>-41.264000000000003</c:v>
                </c:pt>
                <c:pt idx="25">
                  <c:v>-41.314999999999998</c:v>
                </c:pt>
                <c:pt idx="26">
                  <c:v>-41.365000000000002</c:v>
                </c:pt>
                <c:pt idx="27">
                  <c:v>-41.414000000000001</c:v>
                </c:pt>
                <c:pt idx="28">
                  <c:v>-41.465000000000003</c:v>
                </c:pt>
                <c:pt idx="29">
                  <c:v>-41.514000000000003</c:v>
                </c:pt>
                <c:pt idx="30">
                  <c:v>-41.564999999999998</c:v>
                </c:pt>
                <c:pt idx="31">
                  <c:v>-41.616999999999997</c:v>
                </c:pt>
                <c:pt idx="32">
                  <c:v>-41.667000000000002</c:v>
                </c:pt>
                <c:pt idx="33">
                  <c:v>-41.720999999999997</c:v>
                </c:pt>
                <c:pt idx="34">
                  <c:v>-41.771000000000001</c:v>
                </c:pt>
                <c:pt idx="35">
                  <c:v>-41.820999999999998</c:v>
                </c:pt>
                <c:pt idx="36">
                  <c:v>-41.872</c:v>
                </c:pt>
                <c:pt idx="37">
                  <c:v>-41.923999999999999</c:v>
                </c:pt>
                <c:pt idx="38">
                  <c:v>-41.978999999999999</c:v>
                </c:pt>
                <c:pt idx="39">
                  <c:v>-42.030999999999999</c:v>
                </c:pt>
                <c:pt idx="40">
                  <c:v>-42.084000000000003</c:v>
                </c:pt>
                <c:pt idx="41">
                  <c:v>-42.137</c:v>
                </c:pt>
                <c:pt idx="42">
                  <c:v>-42.189</c:v>
                </c:pt>
                <c:pt idx="43">
                  <c:v>-42.241999999999997</c:v>
                </c:pt>
                <c:pt idx="44">
                  <c:v>-42.295000000000002</c:v>
                </c:pt>
                <c:pt idx="45">
                  <c:v>-42.347000000000001</c:v>
                </c:pt>
                <c:pt idx="46">
                  <c:v>-42.398000000000003</c:v>
                </c:pt>
                <c:pt idx="47">
                  <c:v>-42.448999999999998</c:v>
                </c:pt>
                <c:pt idx="48">
                  <c:v>-42.499000000000002</c:v>
                </c:pt>
                <c:pt idx="49">
                  <c:v>-42.548999999999999</c:v>
                </c:pt>
                <c:pt idx="50">
                  <c:v>-42.600999999999999</c:v>
                </c:pt>
                <c:pt idx="51">
                  <c:v>-42.65</c:v>
                </c:pt>
                <c:pt idx="52">
                  <c:v>-42.701000000000001</c:v>
                </c:pt>
                <c:pt idx="53">
                  <c:v>-42.750999999999998</c:v>
                </c:pt>
                <c:pt idx="54">
                  <c:v>-42.8</c:v>
                </c:pt>
                <c:pt idx="55">
                  <c:v>-42.9</c:v>
                </c:pt>
                <c:pt idx="56">
                  <c:v>-43</c:v>
                </c:pt>
                <c:pt idx="58">
                  <c:v>-50.06</c:v>
                </c:pt>
                <c:pt idx="59">
                  <c:v>-50.134999999999998</c:v>
                </c:pt>
                <c:pt idx="60">
                  <c:v>-50.19</c:v>
                </c:pt>
                <c:pt idx="61">
                  <c:v>-50.249000000000002</c:v>
                </c:pt>
                <c:pt idx="62">
                  <c:v>-50.305</c:v>
                </c:pt>
                <c:pt idx="63">
                  <c:v>-50.357999999999997</c:v>
                </c:pt>
                <c:pt idx="64">
                  <c:v>-50.41</c:v>
                </c:pt>
                <c:pt idx="65">
                  <c:v>-50.462000000000003</c:v>
                </c:pt>
                <c:pt idx="66">
                  <c:v>-50.515999999999998</c:v>
                </c:pt>
                <c:pt idx="67">
                  <c:v>-50.564999999999998</c:v>
                </c:pt>
                <c:pt idx="68">
                  <c:v>-50.621000000000002</c:v>
                </c:pt>
                <c:pt idx="69">
                  <c:v>-50.674999999999997</c:v>
                </c:pt>
                <c:pt idx="70">
                  <c:v>-50.723999999999997</c:v>
                </c:pt>
                <c:pt idx="71">
                  <c:v>-50.777999999999999</c:v>
                </c:pt>
                <c:pt idx="72">
                  <c:v>-50.835000000000001</c:v>
                </c:pt>
                <c:pt idx="73">
                  <c:v>-50.889000000000003</c:v>
                </c:pt>
                <c:pt idx="74">
                  <c:v>-50.947000000000003</c:v>
                </c:pt>
                <c:pt idx="75">
                  <c:v>-51</c:v>
                </c:pt>
                <c:pt idx="76">
                  <c:v>-51.051000000000002</c:v>
                </c:pt>
                <c:pt idx="77">
                  <c:v>-51.100999999999999</c:v>
                </c:pt>
                <c:pt idx="78">
                  <c:v>-51.151000000000003</c:v>
                </c:pt>
                <c:pt idx="79">
                  <c:v>-51.207999999999998</c:v>
                </c:pt>
                <c:pt idx="80">
                  <c:v>-51.265000000000001</c:v>
                </c:pt>
                <c:pt idx="81">
                  <c:v>-51.331000000000003</c:v>
                </c:pt>
                <c:pt idx="82">
                  <c:v>-51.387999999999998</c:v>
                </c:pt>
                <c:pt idx="83">
                  <c:v>-51.441000000000003</c:v>
                </c:pt>
                <c:pt idx="84">
                  <c:v>-51.491999999999997</c:v>
                </c:pt>
                <c:pt idx="85">
                  <c:v>-51.546999999999997</c:v>
                </c:pt>
                <c:pt idx="86">
                  <c:v>-51.603999999999999</c:v>
                </c:pt>
                <c:pt idx="87">
                  <c:v>-51.67</c:v>
                </c:pt>
                <c:pt idx="88">
                  <c:v>-51.732999999999997</c:v>
                </c:pt>
                <c:pt idx="89">
                  <c:v>-51.783000000000001</c:v>
                </c:pt>
                <c:pt idx="90">
                  <c:v>-51.837000000000003</c:v>
                </c:pt>
                <c:pt idx="91">
                  <c:v>-51.887999999999998</c:v>
                </c:pt>
                <c:pt idx="92">
                  <c:v>-51.936</c:v>
                </c:pt>
                <c:pt idx="93">
                  <c:v>-51.987000000000002</c:v>
                </c:pt>
                <c:pt idx="94">
                  <c:v>-52.036000000000001</c:v>
                </c:pt>
                <c:pt idx="95">
                  <c:v>-52.085000000000001</c:v>
                </c:pt>
                <c:pt idx="96">
                  <c:v>-52.136000000000003</c:v>
                </c:pt>
                <c:pt idx="97">
                  <c:v>-52.186999999999998</c:v>
                </c:pt>
                <c:pt idx="98">
                  <c:v>-52.24</c:v>
                </c:pt>
                <c:pt idx="99">
                  <c:v>-52.290999999999997</c:v>
                </c:pt>
                <c:pt idx="100">
                  <c:v>-52.347999999999999</c:v>
                </c:pt>
                <c:pt idx="101">
                  <c:v>-52.405999999999999</c:v>
                </c:pt>
                <c:pt idx="102">
                  <c:v>-52.457999999999998</c:v>
                </c:pt>
                <c:pt idx="103">
                  <c:v>-52.514000000000003</c:v>
                </c:pt>
                <c:pt idx="104">
                  <c:v>-52.563000000000002</c:v>
                </c:pt>
                <c:pt idx="105">
                  <c:v>-52.616999999999997</c:v>
                </c:pt>
                <c:pt idx="106">
                  <c:v>-52.677</c:v>
                </c:pt>
                <c:pt idx="107">
                  <c:v>-52.738</c:v>
                </c:pt>
                <c:pt idx="108">
                  <c:v>-52.8</c:v>
                </c:pt>
                <c:pt idx="109">
                  <c:v>-52.851999999999997</c:v>
                </c:pt>
                <c:pt idx="110">
                  <c:v>-52.902999999999999</c:v>
                </c:pt>
                <c:pt idx="111">
                  <c:v>-52.96</c:v>
                </c:pt>
                <c:pt idx="112">
                  <c:v>-53.012</c:v>
                </c:pt>
                <c:pt idx="113">
                  <c:v>-53.064999999999998</c:v>
                </c:pt>
                <c:pt idx="114">
                  <c:v>-53.116</c:v>
                </c:pt>
                <c:pt idx="115">
                  <c:v>-53.171999999999997</c:v>
                </c:pt>
                <c:pt idx="116">
                  <c:v>-53.222000000000001</c:v>
                </c:pt>
                <c:pt idx="117">
                  <c:v>-53.276000000000003</c:v>
                </c:pt>
                <c:pt idx="118">
                  <c:v>-53.326000000000001</c:v>
                </c:pt>
                <c:pt idx="119">
                  <c:v>-53.378999999999998</c:v>
                </c:pt>
                <c:pt idx="120">
                  <c:v>-53.432000000000002</c:v>
                </c:pt>
                <c:pt idx="121">
                  <c:v>-53.484999999999999</c:v>
                </c:pt>
                <c:pt idx="122">
                  <c:v>-53.536000000000001</c:v>
                </c:pt>
                <c:pt idx="123">
                  <c:v>-53.588000000000001</c:v>
                </c:pt>
                <c:pt idx="124">
                  <c:v>-53.637</c:v>
                </c:pt>
                <c:pt idx="125">
                  <c:v>-53.686999999999998</c:v>
                </c:pt>
                <c:pt idx="126">
                  <c:v>-53.735999999999997</c:v>
                </c:pt>
                <c:pt idx="127">
                  <c:v>-53.784999999999997</c:v>
                </c:pt>
                <c:pt idx="128">
                  <c:v>-53.835000000000001</c:v>
                </c:pt>
                <c:pt idx="129">
                  <c:v>-53.887</c:v>
                </c:pt>
                <c:pt idx="130">
                  <c:v>-53.939</c:v>
                </c:pt>
                <c:pt idx="131">
                  <c:v>-53.99</c:v>
                </c:pt>
                <c:pt idx="132">
                  <c:v>-54.043999999999997</c:v>
                </c:pt>
                <c:pt idx="133">
                  <c:v>-54.094000000000001</c:v>
                </c:pt>
                <c:pt idx="134">
                  <c:v>-54.143999999999998</c:v>
                </c:pt>
                <c:pt idx="135">
                  <c:v>-54.195</c:v>
                </c:pt>
                <c:pt idx="136">
                  <c:v>-54.247999999999998</c:v>
                </c:pt>
                <c:pt idx="137">
                  <c:v>-54.3</c:v>
                </c:pt>
                <c:pt idx="138">
                  <c:v>-54.35</c:v>
                </c:pt>
                <c:pt idx="139">
                  <c:v>-54.401000000000003</c:v>
                </c:pt>
                <c:pt idx="140">
                  <c:v>-54.45</c:v>
                </c:pt>
                <c:pt idx="141">
                  <c:v>-54.5</c:v>
                </c:pt>
                <c:pt idx="143">
                  <c:v>-54.956000000000003</c:v>
                </c:pt>
                <c:pt idx="144">
                  <c:v>-55.011000000000003</c:v>
                </c:pt>
                <c:pt idx="145">
                  <c:v>-55.061</c:v>
                </c:pt>
                <c:pt idx="146">
                  <c:v>-55.110999999999997</c:v>
                </c:pt>
                <c:pt idx="147">
                  <c:v>-55.158999999999999</c:v>
                </c:pt>
                <c:pt idx="148">
                  <c:v>-55.209000000000003</c:v>
                </c:pt>
                <c:pt idx="149">
                  <c:v>-55.258000000000003</c:v>
                </c:pt>
                <c:pt idx="150">
                  <c:v>-55.307000000000002</c:v>
                </c:pt>
                <c:pt idx="151">
                  <c:v>-55.356999999999999</c:v>
                </c:pt>
                <c:pt idx="152">
                  <c:v>-55.405000000000001</c:v>
                </c:pt>
                <c:pt idx="153">
                  <c:v>-55.454000000000001</c:v>
                </c:pt>
                <c:pt idx="154">
                  <c:v>-55.502000000000002</c:v>
                </c:pt>
                <c:pt idx="155">
                  <c:v>-55.551000000000002</c:v>
                </c:pt>
                <c:pt idx="156">
                  <c:v>-55.7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53125" defaultRowHeight="10"/>
  <cols>
    <col min="1" max="1" width="1.7265625" style="179" customWidth="1"/>
    <col min="2" max="2" width="12.7265625" style="179" customWidth="1"/>
    <col min="3" max="3" width="16.453125" style="179" customWidth="1"/>
    <col min="4" max="5" width="12.7265625" style="179" customWidth="1"/>
    <col min="6" max="7" width="14.7265625" style="179" customWidth="1"/>
    <col min="8" max="8" width="12.81640625" style="179" customWidth="1"/>
    <col min="9" max="9" width="14.7265625" style="179" customWidth="1"/>
    <col min="10" max="10" width="9.7265625" style="179" customWidth="1"/>
    <col min="11" max="11" width="13.26953125" style="179" customWidth="1"/>
    <col min="12" max="12" width="9.7265625" style="179" customWidth="1"/>
    <col min="13" max="13" width="14.7265625" style="179" customWidth="1"/>
    <col min="14" max="14" width="9.7265625" style="179" customWidth="1"/>
    <col min="15" max="15" width="1.7265625" style="179" customWidth="1"/>
    <col min="16" max="256" width="9.453125" style="179"/>
    <col min="257" max="257" width="1.7265625" style="179" customWidth="1"/>
    <col min="258" max="261" width="12.7265625" style="179" customWidth="1"/>
    <col min="262" max="263" width="14.7265625" style="179" customWidth="1"/>
    <col min="264" max="264" width="12.81640625" style="179" customWidth="1"/>
    <col min="265" max="265" width="14.7265625" style="179" customWidth="1"/>
    <col min="266" max="266" width="9.7265625" style="179" customWidth="1"/>
    <col min="267" max="267" width="13.26953125" style="179" customWidth="1"/>
    <col min="268" max="268" width="9.7265625" style="179" customWidth="1"/>
    <col min="269" max="269" width="14.7265625" style="179" customWidth="1"/>
    <col min="270" max="270" width="9.7265625" style="179" customWidth="1"/>
    <col min="271" max="271" width="1.7265625" style="179" customWidth="1"/>
    <col min="272" max="512" width="9.453125" style="179"/>
    <col min="513" max="513" width="1.7265625" style="179" customWidth="1"/>
    <col min="514" max="517" width="12.7265625" style="179" customWidth="1"/>
    <col min="518" max="519" width="14.7265625" style="179" customWidth="1"/>
    <col min="520" max="520" width="12.81640625" style="179" customWidth="1"/>
    <col min="521" max="521" width="14.7265625" style="179" customWidth="1"/>
    <col min="522" max="522" width="9.7265625" style="179" customWidth="1"/>
    <col min="523" max="523" width="13.26953125" style="179" customWidth="1"/>
    <col min="524" max="524" width="9.7265625" style="179" customWidth="1"/>
    <col min="525" max="525" width="14.7265625" style="179" customWidth="1"/>
    <col min="526" max="526" width="9.7265625" style="179" customWidth="1"/>
    <col min="527" max="527" width="1.7265625" style="179" customWidth="1"/>
    <col min="528" max="768" width="9.453125" style="179"/>
    <col min="769" max="769" width="1.7265625" style="179" customWidth="1"/>
    <col min="770" max="773" width="12.7265625" style="179" customWidth="1"/>
    <col min="774" max="775" width="14.7265625" style="179" customWidth="1"/>
    <col min="776" max="776" width="12.81640625" style="179" customWidth="1"/>
    <col min="777" max="777" width="14.7265625" style="179" customWidth="1"/>
    <col min="778" max="778" width="9.7265625" style="179" customWidth="1"/>
    <col min="779" max="779" width="13.26953125" style="179" customWidth="1"/>
    <col min="780" max="780" width="9.7265625" style="179" customWidth="1"/>
    <col min="781" max="781" width="14.7265625" style="179" customWidth="1"/>
    <col min="782" max="782" width="9.7265625" style="179" customWidth="1"/>
    <col min="783" max="783" width="1.7265625" style="179" customWidth="1"/>
    <col min="784" max="1024" width="9.453125" style="179"/>
    <col min="1025" max="1025" width="1.7265625" style="179" customWidth="1"/>
    <col min="1026" max="1029" width="12.7265625" style="179" customWidth="1"/>
    <col min="1030" max="1031" width="14.7265625" style="179" customWidth="1"/>
    <col min="1032" max="1032" width="12.81640625" style="179" customWidth="1"/>
    <col min="1033" max="1033" width="14.7265625" style="179" customWidth="1"/>
    <col min="1034" max="1034" width="9.7265625" style="179" customWidth="1"/>
    <col min="1035" max="1035" width="13.26953125" style="179" customWidth="1"/>
    <col min="1036" max="1036" width="9.7265625" style="179" customWidth="1"/>
    <col min="1037" max="1037" width="14.7265625" style="179" customWidth="1"/>
    <col min="1038" max="1038" width="9.7265625" style="179" customWidth="1"/>
    <col min="1039" max="1039" width="1.7265625" style="179" customWidth="1"/>
    <col min="1040" max="1280" width="9.453125" style="179"/>
    <col min="1281" max="1281" width="1.7265625" style="179" customWidth="1"/>
    <col min="1282" max="1285" width="12.7265625" style="179" customWidth="1"/>
    <col min="1286" max="1287" width="14.7265625" style="179" customWidth="1"/>
    <col min="1288" max="1288" width="12.81640625" style="179" customWidth="1"/>
    <col min="1289" max="1289" width="14.7265625" style="179" customWidth="1"/>
    <col min="1290" max="1290" width="9.7265625" style="179" customWidth="1"/>
    <col min="1291" max="1291" width="13.26953125" style="179" customWidth="1"/>
    <col min="1292" max="1292" width="9.7265625" style="179" customWidth="1"/>
    <col min="1293" max="1293" width="14.7265625" style="179" customWidth="1"/>
    <col min="1294" max="1294" width="9.7265625" style="179" customWidth="1"/>
    <col min="1295" max="1295" width="1.7265625" style="179" customWidth="1"/>
    <col min="1296" max="1536" width="9.453125" style="179"/>
    <col min="1537" max="1537" width="1.7265625" style="179" customWidth="1"/>
    <col min="1538" max="1541" width="12.7265625" style="179" customWidth="1"/>
    <col min="1542" max="1543" width="14.7265625" style="179" customWidth="1"/>
    <col min="1544" max="1544" width="12.81640625" style="179" customWidth="1"/>
    <col min="1545" max="1545" width="14.7265625" style="179" customWidth="1"/>
    <col min="1546" max="1546" width="9.7265625" style="179" customWidth="1"/>
    <col min="1547" max="1547" width="13.26953125" style="179" customWidth="1"/>
    <col min="1548" max="1548" width="9.7265625" style="179" customWidth="1"/>
    <col min="1549" max="1549" width="14.7265625" style="179" customWidth="1"/>
    <col min="1550" max="1550" width="9.7265625" style="179" customWidth="1"/>
    <col min="1551" max="1551" width="1.7265625" style="179" customWidth="1"/>
    <col min="1552" max="1792" width="9.453125" style="179"/>
    <col min="1793" max="1793" width="1.7265625" style="179" customWidth="1"/>
    <col min="1794" max="1797" width="12.7265625" style="179" customWidth="1"/>
    <col min="1798" max="1799" width="14.7265625" style="179" customWidth="1"/>
    <col min="1800" max="1800" width="12.81640625" style="179" customWidth="1"/>
    <col min="1801" max="1801" width="14.7265625" style="179" customWidth="1"/>
    <col min="1802" max="1802" width="9.7265625" style="179" customWidth="1"/>
    <col min="1803" max="1803" width="13.26953125" style="179" customWidth="1"/>
    <col min="1804" max="1804" width="9.7265625" style="179" customWidth="1"/>
    <col min="1805" max="1805" width="14.7265625" style="179" customWidth="1"/>
    <col min="1806" max="1806" width="9.7265625" style="179" customWidth="1"/>
    <col min="1807" max="1807" width="1.7265625" style="179" customWidth="1"/>
    <col min="1808" max="2048" width="9.453125" style="179"/>
    <col min="2049" max="2049" width="1.7265625" style="179" customWidth="1"/>
    <col min="2050" max="2053" width="12.7265625" style="179" customWidth="1"/>
    <col min="2054" max="2055" width="14.7265625" style="179" customWidth="1"/>
    <col min="2056" max="2056" width="12.81640625" style="179" customWidth="1"/>
    <col min="2057" max="2057" width="14.7265625" style="179" customWidth="1"/>
    <col min="2058" max="2058" width="9.7265625" style="179" customWidth="1"/>
    <col min="2059" max="2059" width="13.26953125" style="179" customWidth="1"/>
    <col min="2060" max="2060" width="9.7265625" style="179" customWidth="1"/>
    <col min="2061" max="2061" width="14.7265625" style="179" customWidth="1"/>
    <col min="2062" max="2062" width="9.7265625" style="179" customWidth="1"/>
    <col min="2063" max="2063" width="1.7265625" style="179" customWidth="1"/>
    <col min="2064" max="2304" width="9.453125" style="179"/>
    <col min="2305" max="2305" width="1.7265625" style="179" customWidth="1"/>
    <col min="2306" max="2309" width="12.7265625" style="179" customWidth="1"/>
    <col min="2310" max="2311" width="14.7265625" style="179" customWidth="1"/>
    <col min="2312" max="2312" width="12.81640625" style="179" customWidth="1"/>
    <col min="2313" max="2313" width="14.7265625" style="179" customWidth="1"/>
    <col min="2314" max="2314" width="9.7265625" style="179" customWidth="1"/>
    <col min="2315" max="2315" width="13.26953125" style="179" customWidth="1"/>
    <col min="2316" max="2316" width="9.7265625" style="179" customWidth="1"/>
    <col min="2317" max="2317" width="14.7265625" style="179" customWidth="1"/>
    <col min="2318" max="2318" width="9.7265625" style="179" customWidth="1"/>
    <col min="2319" max="2319" width="1.7265625" style="179" customWidth="1"/>
    <col min="2320" max="2560" width="9.453125" style="179"/>
    <col min="2561" max="2561" width="1.7265625" style="179" customWidth="1"/>
    <col min="2562" max="2565" width="12.7265625" style="179" customWidth="1"/>
    <col min="2566" max="2567" width="14.7265625" style="179" customWidth="1"/>
    <col min="2568" max="2568" width="12.81640625" style="179" customWidth="1"/>
    <col min="2569" max="2569" width="14.7265625" style="179" customWidth="1"/>
    <col min="2570" max="2570" width="9.7265625" style="179" customWidth="1"/>
    <col min="2571" max="2571" width="13.26953125" style="179" customWidth="1"/>
    <col min="2572" max="2572" width="9.7265625" style="179" customWidth="1"/>
    <col min="2573" max="2573" width="14.7265625" style="179" customWidth="1"/>
    <col min="2574" max="2574" width="9.7265625" style="179" customWidth="1"/>
    <col min="2575" max="2575" width="1.7265625" style="179" customWidth="1"/>
    <col min="2576" max="2816" width="9.453125" style="179"/>
    <col min="2817" max="2817" width="1.7265625" style="179" customWidth="1"/>
    <col min="2818" max="2821" width="12.7265625" style="179" customWidth="1"/>
    <col min="2822" max="2823" width="14.7265625" style="179" customWidth="1"/>
    <col min="2824" max="2824" width="12.81640625" style="179" customWidth="1"/>
    <col min="2825" max="2825" width="14.7265625" style="179" customWidth="1"/>
    <col min="2826" max="2826" width="9.7265625" style="179" customWidth="1"/>
    <col min="2827" max="2827" width="13.26953125" style="179" customWidth="1"/>
    <col min="2828" max="2828" width="9.7265625" style="179" customWidth="1"/>
    <col min="2829" max="2829" width="14.7265625" style="179" customWidth="1"/>
    <col min="2830" max="2830" width="9.7265625" style="179" customWidth="1"/>
    <col min="2831" max="2831" width="1.7265625" style="179" customWidth="1"/>
    <col min="2832" max="3072" width="9.453125" style="179"/>
    <col min="3073" max="3073" width="1.7265625" style="179" customWidth="1"/>
    <col min="3074" max="3077" width="12.7265625" style="179" customWidth="1"/>
    <col min="3078" max="3079" width="14.7265625" style="179" customWidth="1"/>
    <col min="3080" max="3080" width="12.81640625" style="179" customWidth="1"/>
    <col min="3081" max="3081" width="14.7265625" style="179" customWidth="1"/>
    <col min="3082" max="3082" width="9.7265625" style="179" customWidth="1"/>
    <col min="3083" max="3083" width="13.26953125" style="179" customWidth="1"/>
    <col min="3084" max="3084" width="9.7265625" style="179" customWidth="1"/>
    <col min="3085" max="3085" width="14.7265625" style="179" customWidth="1"/>
    <col min="3086" max="3086" width="9.7265625" style="179" customWidth="1"/>
    <col min="3087" max="3087" width="1.7265625" style="179" customWidth="1"/>
    <col min="3088" max="3328" width="9.453125" style="179"/>
    <col min="3329" max="3329" width="1.7265625" style="179" customWidth="1"/>
    <col min="3330" max="3333" width="12.7265625" style="179" customWidth="1"/>
    <col min="3334" max="3335" width="14.7265625" style="179" customWidth="1"/>
    <col min="3336" max="3336" width="12.81640625" style="179" customWidth="1"/>
    <col min="3337" max="3337" width="14.7265625" style="179" customWidth="1"/>
    <col min="3338" max="3338" width="9.7265625" style="179" customWidth="1"/>
    <col min="3339" max="3339" width="13.26953125" style="179" customWidth="1"/>
    <col min="3340" max="3340" width="9.7265625" style="179" customWidth="1"/>
    <col min="3341" max="3341" width="14.7265625" style="179" customWidth="1"/>
    <col min="3342" max="3342" width="9.7265625" style="179" customWidth="1"/>
    <col min="3343" max="3343" width="1.7265625" style="179" customWidth="1"/>
    <col min="3344" max="3584" width="9.453125" style="179"/>
    <col min="3585" max="3585" width="1.7265625" style="179" customWidth="1"/>
    <col min="3586" max="3589" width="12.7265625" style="179" customWidth="1"/>
    <col min="3590" max="3591" width="14.7265625" style="179" customWidth="1"/>
    <col min="3592" max="3592" width="12.81640625" style="179" customWidth="1"/>
    <col min="3593" max="3593" width="14.7265625" style="179" customWidth="1"/>
    <col min="3594" max="3594" width="9.7265625" style="179" customWidth="1"/>
    <col min="3595" max="3595" width="13.26953125" style="179" customWidth="1"/>
    <col min="3596" max="3596" width="9.7265625" style="179" customWidth="1"/>
    <col min="3597" max="3597" width="14.7265625" style="179" customWidth="1"/>
    <col min="3598" max="3598" width="9.7265625" style="179" customWidth="1"/>
    <col min="3599" max="3599" width="1.7265625" style="179" customWidth="1"/>
    <col min="3600" max="3840" width="9.453125" style="179"/>
    <col min="3841" max="3841" width="1.7265625" style="179" customWidth="1"/>
    <col min="3842" max="3845" width="12.7265625" style="179" customWidth="1"/>
    <col min="3846" max="3847" width="14.7265625" style="179" customWidth="1"/>
    <col min="3848" max="3848" width="12.81640625" style="179" customWidth="1"/>
    <col min="3849" max="3849" width="14.7265625" style="179" customWidth="1"/>
    <col min="3850" max="3850" width="9.7265625" style="179" customWidth="1"/>
    <col min="3851" max="3851" width="13.26953125" style="179" customWidth="1"/>
    <col min="3852" max="3852" width="9.7265625" style="179" customWidth="1"/>
    <col min="3853" max="3853" width="14.7265625" style="179" customWidth="1"/>
    <col min="3854" max="3854" width="9.7265625" style="179" customWidth="1"/>
    <col min="3855" max="3855" width="1.7265625" style="179" customWidth="1"/>
    <col min="3856" max="4096" width="9.453125" style="179"/>
    <col min="4097" max="4097" width="1.7265625" style="179" customWidth="1"/>
    <col min="4098" max="4101" width="12.7265625" style="179" customWidth="1"/>
    <col min="4102" max="4103" width="14.7265625" style="179" customWidth="1"/>
    <col min="4104" max="4104" width="12.81640625" style="179" customWidth="1"/>
    <col min="4105" max="4105" width="14.7265625" style="179" customWidth="1"/>
    <col min="4106" max="4106" width="9.7265625" style="179" customWidth="1"/>
    <col min="4107" max="4107" width="13.26953125" style="179" customWidth="1"/>
    <col min="4108" max="4108" width="9.7265625" style="179" customWidth="1"/>
    <col min="4109" max="4109" width="14.7265625" style="179" customWidth="1"/>
    <col min="4110" max="4110" width="9.7265625" style="179" customWidth="1"/>
    <col min="4111" max="4111" width="1.7265625" style="179" customWidth="1"/>
    <col min="4112" max="4352" width="9.453125" style="179"/>
    <col min="4353" max="4353" width="1.7265625" style="179" customWidth="1"/>
    <col min="4354" max="4357" width="12.7265625" style="179" customWidth="1"/>
    <col min="4358" max="4359" width="14.7265625" style="179" customWidth="1"/>
    <col min="4360" max="4360" width="12.81640625" style="179" customWidth="1"/>
    <col min="4361" max="4361" width="14.7265625" style="179" customWidth="1"/>
    <col min="4362" max="4362" width="9.7265625" style="179" customWidth="1"/>
    <col min="4363" max="4363" width="13.26953125" style="179" customWidth="1"/>
    <col min="4364" max="4364" width="9.7265625" style="179" customWidth="1"/>
    <col min="4365" max="4365" width="14.7265625" style="179" customWidth="1"/>
    <col min="4366" max="4366" width="9.7265625" style="179" customWidth="1"/>
    <col min="4367" max="4367" width="1.7265625" style="179" customWidth="1"/>
    <col min="4368" max="4608" width="9.453125" style="179"/>
    <col min="4609" max="4609" width="1.7265625" style="179" customWidth="1"/>
    <col min="4610" max="4613" width="12.7265625" style="179" customWidth="1"/>
    <col min="4614" max="4615" width="14.7265625" style="179" customWidth="1"/>
    <col min="4616" max="4616" width="12.81640625" style="179" customWidth="1"/>
    <col min="4617" max="4617" width="14.7265625" style="179" customWidth="1"/>
    <col min="4618" max="4618" width="9.7265625" style="179" customWidth="1"/>
    <col min="4619" max="4619" width="13.26953125" style="179" customWidth="1"/>
    <col min="4620" max="4620" width="9.7265625" style="179" customWidth="1"/>
    <col min="4621" max="4621" width="14.7265625" style="179" customWidth="1"/>
    <col min="4622" max="4622" width="9.7265625" style="179" customWidth="1"/>
    <col min="4623" max="4623" width="1.7265625" style="179" customWidth="1"/>
    <col min="4624" max="4864" width="9.453125" style="179"/>
    <col min="4865" max="4865" width="1.7265625" style="179" customWidth="1"/>
    <col min="4866" max="4869" width="12.7265625" style="179" customWidth="1"/>
    <col min="4870" max="4871" width="14.7265625" style="179" customWidth="1"/>
    <col min="4872" max="4872" width="12.81640625" style="179" customWidth="1"/>
    <col min="4873" max="4873" width="14.7265625" style="179" customWidth="1"/>
    <col min="4874" max="4874" width="9.7265625" style="179" customWidth="1"/>
    <col min="4875" max="4875" width="13.26953125" style="179" customWidth="1"/>
    <col min="4876" max="4876" width="9.7265625" style="179" customWidth="1"/>
    <col min="4877" max="4877" width="14.7265625" style="179" customWidth="1"/>
    <col min="4878" max="4878" width="9.7265625" style="179" customWidth="1"/>
    <col min="4879" max="4879" width="1.7265625" style="179" customWidth="1"/>
    <col min="4880" max="5120" width="9.453125" style="179"/>
    <col min="5121" max="5121" width="1.7265625" style="179" customWidth="1"/>
    <col min="5122" max="5125" width="12.7265625" style="179" customWidth="1"/>
    <col min="5126" max="5127" width="14.7265625" style="179" customWidth="1"/>
    <col min="5128" max="5128" width="12.81640625" style="179" customWidth="1"/>
    <col min="5129" max="5129" width="14.7265625" style="179" customWidth="1"/>
    <col min="5130" max="5130" width="9.7265625" style="179" customWidth="1"/>
    <col min="5131" max="5131" width="13.26953125" style="179" customWidth="1"/>
    <col min="5132" max="5132" width="9.7265625" style="179" customWidth="1"/>
    <col min="5133" max="5133" width="14.7265625" style="179" customWidth="1"/>
    <col min="5134" max="5134" width="9.7265625" style="179" customWidth="1"/>
    <col min="5135" max="5135" width="1.7265625" style="179" customWidth="1"/>
    <col min="5136" max="5376" width="9.453125" style="179"/>
    <col min="5377" max="5377" width="1.7265625" style="179" customWidth="1"/>
    <col min="5378" max="5381" width="12.7265625" style="179" customWidth="1"/>
    <col min="5382" max="5383" width="14.7265625" style="179" customWidth="1"/>
    <col min="5384" max="5384" width="12.81640625" style="179" customWidth="1"/>
    <col min="5385" max="5385" width="14.7265625" style="179" customWidth="1"/>
    <col min="5386" max="5386" width="9.7265625" style="179" customWidth="1"/>
    <col min="5387" max="5387" width="13.26953125" style="179" customWidth="1"/>
    <col min="5388" max="5388" width="9.7265625" style="179" customWidth="1"/>
    <col min="5389" max="5389" width="14.7265625" style="179" customWidth="1"/>
    <col min="5390" max="5390" width="9.7265625" style="179" customWidth="1"/>
    <col min="5391" max="5391" width="1.7265625" style="179" customWidth="1"/>
    <col min="5392" max="5632" width="9.453125" style="179"/>
    <col min="5633" max="5633" width="1.7265625" style="179" customWidth="1"/>
    <col min="5634" max="5637" width="12.7265625" style="179" customWidth="1"/>
    <col min="5638" max="5639" width="14.7265625" style="179" customWidth="1"/>
    <col min="5640" max="5640" width="12.81640625" style="179" customWidth="1"/>
    <col min="5641" max="5641" width="14.7265625" style="179" customWidth="1"/>
    <col min="5642" max="5642" width="9.7265625" style="179" customWidth="1"/>
    <col min="5643" max="5643" width="13.26953125" style="179" customWidth="1"/>
    <col min="5644" max="5644" width="9.7265625" style="179" customWidth="1"/>
    <col min="5645" max="5645" width="14.7265625" style="179" customWidth="1"/>
    <col min="5646" max="5646" width="9.7265625" style="179" customWidth="1"/>
    <col min="5647" max="5647" width="1.7265625" style="179" customWidth="1"/>
    <col min="5648" max="5888" width="9.453125" style="179"/>
    <col min="5889" max="5889" width="1.7265625" style="179" customWidth="1"/>
    <col min="5890" max="5893" width="12.7265625" style="179" customWidth="1"/>
    <col min="5894" max="5895" width="14.7265625" style="179" customWidth="1"/>
    <col min="5896" max="5896" width="12.81640625" style="179" customWidth="1"/>
    <col min="5897" max="5897" width="14.7265625" style="179" customWidth="1"/>
    <col min="5898" max="5898" width="9.7265625" style="179" customWidth="1"/>
    <col min="5899" max="5899" width="13.26953125" style="179" customWidth="1"/>
    <col min="5900" max="5900" width="9.7265625" style="179" customWidth="1"/>
    <col min="5901" max="5901" width="14.7265625" style="179" customWidth="1"/>
    <col min="5902" max="5902" width="9.7265625" style="179" customWidth="1"/>
    <col min="5903" max="5903" width="1.7265625" style="179" customWidth="1"/>
    <col min="5904" max="6144" width="9.453125" style="179"/>
    <col min="6145" max="6145" width="1.7265625" style="179" customWidth="1"/>
    <col min="6146" max="6149" width="12.7265625" style="179" customWidth="1"/>
    <col min="6150" max="6151" width="14.7265625" style="179" customWidth="1"/>
    <col min="6152" max="6152" width="12.81640625" style="179" customWidth="1"/>
    <col min="6153" max="6153" width="14.7265625" style="179" customWidth="1"/>
    <col min="6154" max="6154" width="9.7265625" style="179" customWidth="1"/>
    <col min="6155" max="6155" width="13.26953125" style="179" customWidth="1"/>
    <col min="6156" max="6156" width="9.7265625" style="179" customWidth="1"/>
    <col min="6157" max="6157" width="14.7265625" style="179" customWidth="1"/>
    <col min="6158" max="6158" width="9.7265625" style="179" customWidth="1"/>
    <col min="6159" max="6159" width="1.7265625" style="179" customWidth="1"/>
    <col min="6160" max="6400" width="9.453125" style="179"/>
    <col min="6401" max="6401" width="1.7265625" style="179" customWidth="1"/>
    <col min="6402" max="6405" width="12.7265625" style="179" customWidth="1"/>
    <col min="6406" max="6407" width="14.7265625" style="179" customWidth="1"/>
    <col min="6408" max="6408" width="12.81640625" style="179" customWidth="1"/>
    <col min="6409" max="6409" width="14.7265625" style="179" customWidth="1"/>
    <col min="6410" max="6410" width="9.7265625" style="179" customWidth="1"/>
    <col min="6411" max="6411" width="13.26953125" style="179" customWidth="1"/>
    <col min="6412" max="6412" width="9.7265625" style="179" customWidth="1"/>
    <col min="6413" max="6413" width="14.7265625" style="179" customWidth="1"/>
    <col min="6414" max="6414" width="9.7265625" style="179" customWidth="1"/>
    <col min="6415" max="6415" width="1.7265625" style="179" customWidth="1"/>
    <col min="6416" max="6656" width="9.453125" style="179"/>
    <col min="6657" max="6657" width="1.7265625" style="179" customWidth="1"/>
    <col min="6658" max="6661" width="12.7265625" style="179" customWidth="1"/>
    <col min="6662" max="6663" width="14.7265625" style="179" customWidth="1"/>
    <col min="6664" max="6664" width="12.81640625" style="179" customWidth="1"/>
    <col min="6665" max="6665" width="14.7265625" style="179" customWidth="1"/>
    <col min="6666" max="6666" width="9.7265625" style="179" customWidth="1"/>
    <col min="6667" max="6667" width="13.26953125" style="179" customWidth="1"/>
    <col min="6668" max="6668" width="9.7265625" style="179" customWidth="1"/>
    <col min="6669" max="6669" width="14.7265625" style="179" customWidth="1"/>
    <col min="6670" max="6670" width="9.7265625" style="179" customWidth="1"/>
    <col min="6671" max="6671" width="1.7265625" style="179" customWidth="1"/>
    <col min="6672" max="6912" width="9.453125" style="179"/>
    <col min="6913" max="6913" width="1.7265625" style="179" customWidth="1"/>
    <col min="6914" max="6917" width="12.7265625" style="179" customWidth="1"/>
    <col min="6918" max="6919" width="14.7265625" style="179" customWidth="1"/>
    <col min="6920" max="6920" width="12.81640625" style="179" customWidth="1"/>
    <col min="6921" max="6921" width="14.7265625" style="179" customWidth="1"/>
    <col min="6922" max="6922" width="9.7265625" style="179" customWidth="1"/>
    <col min="6923" max="6923" width="13.26953125" style="179" customWidth="1"/>
    <col min="6924" max="6924" width="9.7265625" style="179" customWidth="1"/>
    <col min="6925" max="6925" width="14.7265625" style="179" customWidth="1"/>
    <col min="6926" max="6926" width="9.7265625" style="179" customWidth="1"/>
    <col min="6927" max="6927" width="1.7265625" style="179" customWidth="1"/>
    <col min="6928" max="7168" width="9.453125" style="179"/>
    <col min="7169" max="7169" width="1.7265625" style="179" customWidth="1"/>
    <col min="7170" max="7173" width="12.7265625" style="179" customWidth="1"/>
    <col min="7174" max="7175" width="14.7265625" style="179" customWidth="1"/>
    <col min="7176" max="7176" width="12.81640625" style="179" customWidth="1"/>
    <col min="7177" max="7177" width="14.7265625" style="179" customWidth="1"/>
    <col min="7178" max="7178" width="9.7265625" style="179" customWidth="1"/>
    <col min="7179" max="7179" width="13.26953125" style="179" customWidth="1"/>
    <col min="7180" max="7180" width="9.7265625" style="179" customWidth="1"/>
    <col min="7181" max="7181" width="14.7265625" style="179" customWidth="1"/>
    <col min="7182" max="7182" width="9.7265625" style="179" customWidth="1"/>
    <col min="7183" max="7183" width="1.7265625" style="179" customWidth="1"/>
    <col min="7184" max="7424" width="9.453125" style="179"/>
    <col min="7425" max="7425" width="1.7265625" style="179" customWidth="1"/>
    <col min="7426" max="7429" width="12.7265625" style="179" customWidth="1"/>
    <col min="7430" max="7431" width="14.7265625" style="179" customWidth="1"/>
    <col min="7432" max="7432" width="12.81640625" style="179" customWidth="1"/>
    <col min="7433" max="7433" width="14.7265625" style="179" customWidth="1"/>
    <col min="7434" max="7434" width="9.7265625" style="179" customWidth="1"/>
    <col min="7435" max="7435" width="13.26953125" style="179" customWidth="1"/>
    <col min="7436" max="7436" width="9.7265625" style="179" customWidth="1"/>
    <col min="7437" max="7437" width="14.7265625" style="179" customWidth="1"/>
    <col min="7438" max="7438" width="9.7265625" style="179" customWidth="1"/>
    <col min="7439" max="7439" width="1.7265625" style="179" customWidth="1"/>
    <col min="7440" max="7680" width="9.453125" style="179"/>
    <col min="7681" max="7681" width="1.7265625" style="179" customWidth="1"/>
    <col min="7682" max="7685" width="12.7265625" style="179" customWidth="1"/>
    <col min="7686" max="7687" width="14.7265625" style="179" customWidth="1"/>
    <col min="7688" max="7688" width="12.81640625" style="179" customWidth="1"/>
    <col min="7689" max="7689" width="14.7265625" style="179" customWidth="1"/>
    <col min="7690" max="7690" width="9.7265625" style="179" customWidth="1"/>
    <col min="7691" max="7691" width="13.26953125" style="179" customWidth="1"/>
    <col min="7692" max="7692" width="9.7265625" style="179" customWidth="1"/>
    <col min="7693" max="7693" width="14.7265625" style="179" customWidth="1"/>
    <col min="7694" max="7694" width="9.7265625" style="179" customWidth="1"/>
    <col min="7695" max="7695" width="1.7265625" style="179" customWidth="1"/>
    <col min="7696" max="7936" width="9.453125" style="179"/>
    <col min="7937" max="7937" width="1.7265625" style="179" customWidth="1"/>
    <col min="7938" max="7941" width="12.7265625" style="179" customWidth="1"/>
    <col min="7942" max="7943" width="14.7265625" style="179" customWidth="1"/>
    <col min="7944" max="7944" width="12.81640625" style="179" customWidth="1"/>
    <col min="7945" max="7945" width="14.7265625" style="179" customWidth="1"/>
    <col min="7946" max="7946" width="9.7265625" style="179" customWidth="1"/>
    <col min="7947" max="7947" width="13.26953125" style="179" customWidth="1"/>
    <col min="7948" max="7948" width="9.7265625" style="179" customWidth="1"/>
    <col min="7949" max="7949" width="14.7265625" style="179" customWidth="1"/>
    <col min="7950" max="7950" width="9.7265625" style="179" customWidth="1"/>
    <col min="7951" max="7951" width="1.7265625" style="179" customWidth="1"/>
    <col min="7952" max="8192" width="9.453125" style="179"/>
    <col min="8193" max="8193" width="1.7265625" style="179" customWidth="1"/>
    <col min="8194" max="8197" width="12.7265625" style="179" customWidth="1"/>
    <col min="8198" max="8199" width="14.7265625" style="179" customWidth="1"/>
    <col min="8200" max="8200" width="12.81640625" style="179" customWidth="1"/>
    <col min="8201" max="8201" width="14.7265625" style="179" customWidth="1"/>
    <col min="8202" max="8202" width="9.7265625" style="179" customWidth="1"/>
    <col min="8203" max="8203" width="13.26953125" style="179" customWidth="1"/>
    <col min="8204" max="8204" width="9.7265625" style="179" customWidth="1"/>
    <col min="8205" max="8205" width="14.7265625" style="179" customWidth="1"/>
    <col min="8206" max="8206" width="9.7265625" style="179" customWidth="1"/>
    <col min="8207" max="8207" width="1.7265625" style="179" customWidth="1"/>
    <col min="8208" max="8448" width="9.453125" style="179"/>
    <col min="8449" max="8449" width="1.7265625" style="179" customWidth="1"/>
    <col min="8450" max="8453" width="12.7265625" style="179" customWidth="1"/>
    <col min="8454" max="8455" width="14.7265625" style="179" customWidth="1"/>
    <col min="8456" max="8456" width="12.81640625" style="179" customWidth="1"/>
    <col min="8457" max="8457" width="14.7265625" style="179" customWidth="1"/>
    <col min="8458" max="8458" width="9.7265625" style="179" customWidth="1"/>
    <col min="8459" max="8459" width="13.26953125" style="179" customWidth="1"/>
    <col min="8460" max="8460" width="9.7265625" style="179" customWidth="1"/>
    <col min="8461" max="8461" width="14.7265625" style="179" customWidth="1"/>
    <col min="8462" max="8462" width="9.7265625" style="179" customWidth="1"/>
    <col min="8463" max="8463" width="1.7265625" style="179" customWidth="1"/>
    <col min="8464" max="8704" width="9.453125" style="179"/>
    <col min="8705" max="8705" width="1.7265625" style="179" customWidth="1"/>
    <col min="8706" max="8709" width="12.7265625" style="179" customWidth="1"/>
    <col min="8710" max="8711" width="14.7265625" style="179" customWidth="1"/>
    <col min="8712" max="8712" width="12.81640625" style="179" customWidth="1"/>
    <col min="8713" max="8713" width="14.7265625" style="179" customWidth="1"/>
    <col min="8714" max="8714" width="9.7265625" style="179" customWidth="1"/>
    <col min="8715" max="8715" width="13.26953125" style="179" customWidth="1"/>
    <col min="8716" max="8716" width="9.7265625" style="179" customWidth="1"/>
    <col min="8717" max="8717" width="14.7265625" style="179" customWidth="1"/>
    <col min="8718" max="8718" width="9.7265625" style="179" customWidth="1"/>
    <col min="8719" max="8719" width="1.7265625" style="179" customWidth="1"/>
    <col min="8720" max="8960" width="9.453125" style="179"/>
    <col min="8961" max="8961" width="1.7265625" style="179" customWidth="1"/>
    <col min="8962" max="8965" width="12.7265625" style="179" customWidth="1"/>
    <col min="8966" max="8967" width="14.7265625" style="179" customWidth="1"/>
    <col min="8968" max="8968" width="12.81640625" style="179" customWidth="1"/>
    <col min="8969" max="8969" width="14.7265625" style="179" customWidth="1"/>
    <col min="8970" max="8970" width="9.7265625" style="179" customWidth="1"/>
    <col min="8971" max="8971" width="13.26953125" style="179" customWidth="1"/>
    <col min="8972" max="8972" width="9.7265625" style="179" customWidth="1"/>
    <col min="8973" max="8973" width="14.7265625" style="179" customWidth="1"/>
    <col min="8974" max="8974" width="9.7265625" style="179" customWidth="1"/>
    <col min="8975" max="8975" width="1.7265625" style="179" customWidth="1"/>
    <col min="8976" max="9216" width="9.453125" style="179"/>
    <col min="9217" max="9217" width="1.7265625" style="179" customWidth="1"/>
    <col min="9218" max="9221" width="12.7265625" style="179" customWidth="1"/>
    <col min="9222" max="9223" width="14.7265625" style="179" customWidth="1"/>
    <col min="9224" max="9224" width="12.81640625" style="179" customWidth="1"/>
    <col min="9225" max="9225" width="14.7265625" style="179" customWidth="1"/>
    <col min="9226" max="9226" width="9.7265625" style="179" customWidth="1"/>
    <col min="9227" max="9227" width="13.26953125" style="179" customWidth="1"/>
    <col min="9228" max="9228" width="9.7265625" style="179" customWidth="1"/>
    <col min="9229" max="9229" width="14.7265625" style="179" customWidth="1"/>
    <col min="9230" max="9230" width="9.7265625" style="179" customWidth="1"/>
    <col min="9231" max="9231" width="1.7265625" style="179" customWidth="1"/>
    <col min="9232" max="9472" width="9.453125" style="179"/>
    <col min="9473" max="9473" width="1.7265625" style="179" customWidth="1"/>
    <col min="9474" max="9477" width="12.7265625" style="179" customWidth="1"/>
    <col min="9478" max="9479" width="14.7265625" style="179" customWidth="1"/>
    <col min="9480" max="9480" width="12.81640625" style="179" customWidth="1"/>
    <col min="9481" max="9481" width="14.7265625" style="179" customWidth="1"/>
    <col min="9482" max="9482" width="9.7265625" style="179" customWidth="1"/>
    <col min="9483" max="9483" width="13.26953125" style="179" customWidth="1"/>
    <col min="9484" max="9484" width="9.7265625" style="179" customWidth="1"/>
    <col min="9485" max="9485" width="14.7265625" style="179" customWidth="1"/>
    <col min="9486" max="9486" width="9.7265625" style="179" customWidth="1"/>
    <col min="9487" max="9487" width="1.7265625" style="179" customWidth="1"/>
    <col min="9488" max="9728" width="9.453125" style="179"/>
    <col min="9729" max="9729" width="1.7265625" style="179" customWidth="1"/>
    <col min="9730" max="9733" width="12.7265625" style="179" customWidth="1"/>
    <col min="9734" max="9735" width="14.7265625" style="179" customWidth="1"/>
    <col min="9736" max="9736" width="12.81640625" style="179" customWidth="1"/>
    <col min="9737" max="9737" width="14.7265625" style="179" customWidth="1"/>
    <col min="9738" max="9738" width="9.7265625" style="179" customWidth="1"/>
    <col min="9739" max="9739" width="13.26953125" style="179" customWidth="1"/>
    <col min="9740" max="9740" width="9.7265625" style="179" customWidth="1"/>
    <col min="9741" max="9741" width="14.7265625" style="179" customWidth="1"/>
    <col min="9742" max="9742" width="9.7265625" style="179" customWidth="1"/>
    <col min="9743" max="9743" width="1.7265625" style="179" customWidth="1"/>
    <col min="9744" max="9984" width="9.453125" style="179"/>
    <col min="9985" max="9985" width="1.7265625" style="179" customWidth="1"/>
    <col min="9986" max="9989" width="12.7265625" style="179" customWidth="1"/>
    <col min="9990" max="9991" width="14.7265625" style="179" customWidth="1"/>
    <col min="9992" max="9992" width="12.81640625" style="179" customWidth="1"/>
    <col min="9993" max="9993" width="14.7265625" style="179" customWidth="1"/>
    <col min="9994" max="9994" width="9.7265625" style="179" customWidth="1"/>
    <col min="9995" max="9995" width="13.26953125" style="179" customWidth="1"/>
    <col min="9996" max="9996" width="9.7265625" style="179" customWidth="1"/>
    <col min="9997" max="9997" width="14.7265625" style="179" customWidth="1"/>
    <col min="9998" max="9998" width="9.7265625" style="179" customWidth="1"/>
    <col min="9999" max="9999" width="1.7265625" style="179" customWidth="1"/>
    <col min="10000" max="10240" width="9.453125" style="179"/>
    <col min="10241" max="10241" width="1.7265625" style="179" customWidth="1"/>
    <col min="10242" max="10245" width="12.7265625" style="179" customWidth="1"/>
    <col min="10246" max="10247" width="14.7265625" style="179" customWidth="1"/>
    <col min="10248" max="10248" width="12.81640625" style="179" customWidth="1"/>
    <col min="10249" max="10249" width="14.7265625" style="179" customWidth="1"/>
    <col min="10250" max="10250" width="9.7265625" style="179" customWidth="1"/>
    <col min="10251" max="10251" width="13.26953125" style="179" customWidth="1"/>
    <col min="10252" max="10252" width="9.7265625" style="179" customWidth="1"/>
    <col min="10253" max="10253" width="14.7265625" style="179" customWidth="1"/>
    <col min="10254" max="10254" width="9.7265625" style="179" customWidth="1"/>
    <col min="10255" max="10255" width="1.7265625" style="179" customWidth="1"/>
    <col min="10256" max="10496" width="9.453125" style="179"/>
    <col min="10497" max="10497" width="1.7265625" style="179" customWidth="1"/>
    <col min="10498" max="10501" width="12.7265625" style="179" customWidth="1"/>
    <col min="10502" max="10503" width="14.7265625" style="179" customWidth="1"/>
    <col min="10504" max="10504" width="12.81640625" style="179" customWidth="1"/>
    <col min="10505" max="10505" width="14.7265625" style="179" customWidth="1"/>
    <col min="10506" max="10506" width="9.7265625" style="179" customWidth="1"/>
    <col min="10507" max="10507" width="13.26953125" style="179" customWidth="1"/>
    <col min="10508" max="10508" width="9.7265625" style="179" customWidth="1"/>
    <col min="10509" max="10509" width="14.7265625" style="179" customWidth="1"/>
    <col min="10510" max="10510" width="9.7265625" style="179" customWidth="1"/>
    <col min="10511" max="10511" width="1.7265625" style="179" customWidth="1"/>
    <col min="10512" max="10752" width="9.453125" style="179"/>
    <col min="10753" max="10753" width="1.7265625" style="179" customWidth="1"/>
    <col min="10754" max="10757" width="12.7265625" style="179" customWidth="1"/>
    <col min="10758" max="10759" width="14.7265625" style="179" customWidth="1"/>
    <col min="10760" max="10760" width="12.81640625" style="179" customWidth="1"/>
    <col min="10761" max="10761" width="14.7265625" style="179" customWidth="1"/>
    <col min="10762" max="10762" width="9.7265625" style="179" customWidth="1"/>
    <col min="10763" max="10763" width="13.26953125" style="179" customWidth="1"/>
    <col min="10764" max="10764" width="9.7265625" style="179" customWidth="1"/>
    <col min="10765" max="10765" width="14.7265625" style="179" customWidth="1"/>
    <col min="10766" max="10766" width="9.7265625" style="179" customWidth="1"/>
    <col min="10767" max="10767" width="1.7265625" style="179" customWidth="1"/>
    <col min="10768" max="11008" width="9.453125" style="179"/>
    <col min="11009" max="11009" width="1.7265625" style="179" customWidth="1"/>
    <col min="11010" max="11013" width="12.7265625" style="179" customWidth="1"/>
    <col min="11014" max="11015" width="14.7265625" style="179" customWidth="1"/>
    <col min="11016" max="11016" width="12.81640625" style="179" customWidth="1"/>
    <col min="11017" max="11017" width="14.7265625" style="179" customWidth="1"/>
    <col min="11018" max="11018" width="9.7265625" style="179" customWidth="1"/>
    <col min="11019" max="11019" width="13.26953125" style="179" customWidth="1"/>
    <col min="11020" max="11020" width="9.7265625" style="179" customWidth="1"/>
    <col min="11021" max="11021" width="14.7265625" style="179" customWidth="1"/>
    <col min="11022" max="11022" width="9.7265625" style="179" customWidth="1"/>
    <col min="11023" max="11023" width="1.7265625" style="179" customWidth="1"/>
    <col min="11024" max="11264" width="9.453125" style="179"/>
    <col min="11265" max="11265" width="1.7265625" style="179" customWidth="1"/>
    <col min="11266" max="11269" width="12.7265625" style="179" customWidth="1"/>
    <col min="11270" max="11271" width="14.7265625" style="179" customWidth="1"/>
    <col min="11272" max="11272" width="12.81640625" style="179" customWidth="1"/>
    <col min="11273" max="11273" width="14.7265625" style="179" customWidth="1"/>
    <col min="11274" max="11274" width="9.7265625" style="179" customWidth="1"/>
    <col min="11275" max="11275" width="13.26953125" style="179" customWidth="1"/>
    <col min="11276" max="11276" width="9.7265625" style="179" customWidth="1"/>
    <col min="11277" max="11277" width="14.7265625" style="179" customWidth="1"/>
    <col min="11278" max="11278" width="9.7265625" style="179" customWidth="1"/>
    <col min="11279" max="11279" width="1.7265625" style="179" customWidth="1"/>
    <col min="11280" max="11520" width="9.453125" style="179"/>
    <col min="11521" max="11521" width="1.7265625" style="179" customWidth="1"/>
    <col min="11522" max="11525" width="12.7265625" style="179" customWidth="1"/>
    <col min="11526" max="11527" width="14.7265625" style="179" customWidth="1"/>
    <col min="11528" max="11528" width="12.81640625" style="179" customWidth="1"/>
    <col min="11529" max="11529" width="14.7265625" style="179" customWidth="1"/>
    <col min="11530" max="11530" width="9.7265625" style="179" customWidth="1"/>
    <col min="11531" max="11531" width="13.26953125" style="179" customWidth="1"/>
    <col min="11532" max="11532" width="9.7265625" style="179" customWidth="1"/>
    <col min="11533" max="11533" width="14.7265625" style="179" customWidth="1"/>
    <col min="11534" max="11534" width="9.7265625" style="179" customWidth="1"/>
    <col min="11535" max="11535" width="1.7265625" style="179" customWidth="1"/>
    <col min="11536" max="11776" width="9.453125" style="179"/>
    <col min="11777" max="11777" width="1.7265625" style="179" customWidth="1"/>
    <col min="11778" max="11781" width="12.7265625" style="179" customWidth="1"/>
    <col min="11782" max="11783" width="14.7265625" style="179" customWidth="1"/>
    <col min="11784" max="11784" width="12.81640625" style="179" customWidth="1"/>
    <col min="11785" max="11785" width="14.7265625" style="179" customWidth="1"/>
    <col min="11786" max="11786" width="9.7265625" style="179" customWidth="1"/>
    <col min="11787" max="11787" width="13.26953125" style="179" customWidth="1"/>
    <col min="11788" max="11788" width="9.7265625" style="179" customWidth="1"/>
    <col min="11789" max="11789" width="14.7265625" style="179" customWidth="1"/>
    <col min="11790" max="11790" width="9.7265625" style="179" customWidth="1"/>
    <col min="11791" max="11791" width="1.7265625" style="179" customWidth="1"/>
    <col min="11792" max="12032" width="9.453125" style="179"/>
    <col min="12033" max="12033" width="1.7265625" style="179" customWidth="1"/>
    <col min="12034" max="12037" width="12.7265625" style="179" customWidth="1"/>
    <col min="12038" max="12039" width="14.7265625" style="179" customWidth="1"/>
    <col min="12040" max="12040" width="12.81640625" style="179" customWidth="1"/>
    <col min="12041" max="12041" width="14.7265625" style="179" customWidth="1"/>
    <col min="12042" max="12042" width="9.7265625" style="179" customWidth="1"/>
    <col min="12043" max="12043" width="13.26953125" style="179" customWidth="1"/>
    <col min="12044" max="12044" width="9.7265625" style="179" customWidth="1"/>
    <col min="12045" max="12045" width="14.7265625" style="179" customWidth="1"/>
    <col min="12046" max="12046" width="9.7265625" style="179" customWidth="1"/>
    <col min="12047" max="12047" width="1.7265625" style="179" customWidth="1"/>
    <col min="12048" max="12288" width="9.453125" style="179"/>
    <col min="12289" max="12289" width="1.7265625" style="179" customWidth="1"/>
    <col min="12290" max="12293" width="12.7265625" style="179" customWidth="1"/>
    <col min="12294" max="12295" width="14.7265625" style="179" customWidth="1"/>
    <col min="12296" max="12296" width="12.81640625" style="179" customWidth="1"/>
    <col min="12297" max="12297" width="14.7265625" style="179" customWidth="1"/>
    <col min="12298" max="12298" width="9.7265625" style="179" customWidth="1"/>
    <col min="12299" max="12299" width="13.26953125" style="179" customWidth="1"/>
    <col min="12300" max="12300" width="9.7265625" style="179" customWidth="1"/>
    <col min="12301" max="12301" width="14.7265625" style="179" customWidth="1"/>
    <col min="12302" max="12302" width="9.7265625" style="179" customWidth="1"/>
    <col min="12303" max="12303" width="1.7265625" style="179" customWidth="1"/>
    <col min="12304" max="12544" width="9.453125" style="179"/>
    <col min="12545" max="12545" width="1.7265625" style="179" customWidth="1"/>
    <col min="12546" max="12549" width="12.7265625" style="179" customWidth="1"/>
    <col min="12550" max="12551" width="14.7265625" style="179" customWidth="1"/>
    <col min="12552" max="12552" width="12.81640625" style="179" customWidth="1"/>
    <col min="12553" max="12553" width="14.7265625" style="179" customWidth="1"/>
    <col min="12554" max="12554" width="9.7265625" style="179" customWidth="1"/>
    <col min="12555" max="12555" width="13.26953125" style="179" customWidth="1"/>
    <col min="12556" max="12556" width="9.7265625" style="179" customWidth="1"/>
    <col min="12557" max="12557" width="14.7265625" style="179" customWidth="1"/>
    <col min="12558" max="12558" width="9.7265625" style="179" customWidth="1"/>
    <col min="12559" max="12559" width="1.7265625" style="179" customWidth="1"/>
    <col min="12560" max="12800" width="9.453125" style="179"/>
    <col min="12801" max="12801" width="1.7265625" style="179" customWidth="1"/>
    <col min="12802" max="12805" width="12.7265625" style="179" customWidth="1"/>
    <col min="12806" max="12807" width="14.7265625" style="179" customWidth="1"/>
    <col min="12808" max="12808" width="12.81640625" style="179" customWidth="1"/>
    <col min="12809" max="12809" width="14.7265625" style="179" customWidth="1"/>
    <col min="12810" max="12810" width="9.7265625" style="179" customWidth="1"/>
    <col min="12811" max="12811" width="13.26953125" style="179" customWidth="1"/>
    <col min="12812" max="12812" width="9.7265625" style="179" customWidth="1"/>
    <col min="12813" max="12813" width="14.7265625" style="179" customWidth="1"/>
    <col min="12814" max="12814" width="9.7265625" style="179" customWidth="1"/>
    <col min="12815" max="12815" width="1.7265625" style="179" customWidth="1"/>
    <col min="12816" max="13056" width="9.453125" style="179"/>
    <col min="13057" max="13057" width="1.7265625" style="179" customWidth="1"/>
    <col min="13058" max="13061" width="12.7265625" style="179" customWidth="1"/>
    <col min="13062" max="13063" width="14.7265625" style="179" customWidth="1"/>
    <col min="13064" max="13064" width="12.81640625" style="179" customWidth="1"/>
    <col min="13065" max="13065" width="14.7265625" style="179" customWidth="1"/>
    <col min="13066" max="13066" width="9.7265625" style="179" customWidth="1"/>
    <col min="13067" max="13067" width="13.26953125" style="179" customWidth="1"/>
    <col min="13068" max="13068" width="9.7265625" style="179" customWidth="1"/>
    <col min="13069" max="13069" width="14.7265625" style="179" customWidth="1"/>
    <col min="13070" max="13070" width="9.7265625" style="179" customWidth="1"/>
    <col min="13071" max="13071" width="1.7265625" style="179" customWidth="1"/>
    <col min="13072" max="13312" width="9.453125" style="179"/>
    <col min="13313" max="13313" width="1.7265625" style="179" customWidth="1"/>
    <col min="13314" max="13317" width="12.7265625" style="179" customWidth="1"/>
    <col min="13318" max="13319" width="14.7265625" style="179" customWidth="1"/>
    <col min="13320" max="13320" width="12.81640625" style="179" customWidth="1"/>
    <col min="13321" max="13321" width="14.7265625" style="179" customWidth="1"/>
    <col min="13322" max="13322" width="9.7265625" style="179" customWidth="1"/>
    <col min="13323" max="13323" width="13.26953125" style="179" customWidth="1"/>
    <col min="13324" max="13324" width="9.7265625" style="179" customWidth="1"/>
    <col min="13325" max="13325" width="14.7265625" style="179" customWidth="1"/>
    <col min="13326" max="13326" width="9.7265625" style="179" customWidth="1"/>
    <col min="13327" max="13327" width="1.7265625" style="179" customWidth="1"/>
    <col min="13328" max="13568" width="9.453125" style="179"/>
    <col min="13569" max="13569" width="1.7265625" style="179" customWidth="1"/>
    <col min="13570" max="13573" width="12.7265625" style="179" customWidth="1"/>
    <col min="13574" max="13575" width="14.7265625" style="179" customWidth="1"/>
    <col min="13576" max="13576" width="12.81640625" style="179" customWidth="1"/>
    <col min="13577" max="13577" width="14.7265625" style="179" customWidth="1"/>
    <col min="13578" max="13578" width="9.7265625" style="179" customWidth="1"/>
    <col min="13579" max="13579" width="13.26953125" style="179" customWidth="1"/>
    <col min="13580" max="13580" width="9.7265625" style="179" customWidth="1"/>
    <col min="13581" max="13581" width="14.7265625" style="179" customWidth="1"/>
    <col min="13582" max="13582" width="9.7265625" style="179" customWidth="1"/>
    <col min="13583" max="13583" width="1.7265625" style="179" customWidth="1"/>
    <col min="13584" max="13824" width="9.453125" style="179"/>
    <col min="13825" max="13825" width="1.7265625" style="179" customWidth="1"/>
    <col min="13826" max="13829" width="12.7265625" style="179" customWidth="1"/>
    <col min="13830" max="13831" width="14.7265625" style="179" customWidth="1"/>
    <col min="13832" max="13832" width="12.81640625" style="179" customWidth="1"/>
    <col min="13833" max="13833" width="14.7265625" style="179" customWidth="1"/>
    <col min="13834" max="13834" width="9.7265625" style="179" customWidth="1"/>
    <col min="13835" max="13835" width="13.26953125" style="179" customWidth="1"/>
    <col min="13836" max="13836" width="9.7265625" style="179" customWidth="1"/>
    <col min="13837" max="13837" width="14.7265625" style="179" customWidth="1"/>
    <col min="13838" max="13838" width="9.7265625" style="179" customWidth="1"/>
    <col min="13839" max="13839" width="1.7265625" style="179" customWidth="1"/>
    <col min="13840" max="14080" width="9.453125" style="179"/>
    <col min="14081" max="14081" width="1.7265625" style="179" customWidth="1"/>
    <col min="14082" max="14085" width="12.7265625" style="179" customWidth="1"/>
    <col min="14086" max="14087" width="14.7265625" style="179" customWidth="1"/>
    <col min="14088" max="14088" width="12.81640625" style="179" customWidth="1"/>
    <col min="14089" max="14089" width="14.7265625" style="179" customWidth="1"/>
    <col min="14090" max="14090" width="9.7265625" style="179" customWidth="1"/>
    <col min="14091" max="14091" width="13.26953125" style="179" customWidth="1"/>
    <col min="14092" max="14092" width="9.7265625" style="179" customWidth="1"/>
    <col min="14093" max="14093" width="14.7265625" style="179" customWidth="1"/>
    <col min="14094" max="14094" width="9.7265625" style="179" customWidth="1"/>
    <col min="14095" max="14095" width="1.7265625" style="179" customWidth="1"/>
    <col min="14096" max="14336" width="9.453125" style="179"/>
    <col min="14337" max="14337" width="1.7265625" style="179" customWidth="1"/>
    <col min="14338" max="14341" width="12.7265625" style="179" customWidth="1"/>
    <col min="14342" max="14343" width="14.7265625" style="179" customWidth="1"/>
    <col min="14344" max="14344" width="12.81640625" style="179" customWidth="1"/>
    <col min="14345" max="14345" width="14.7265625" style="179" customWidth="1"/>
    <col min="14346" max="14346" width="9.7265625" style="179" customWidth="1"/>
    <col min="14347" max="14347" width="13.26953125" style="179" customWidth="1"/>
    <col min="14348" max="14348" width="9.7265625" style="179" customWidth="1"/>
    <col min="14349" max="14349" width="14.7265625" style="179" customWidth="1"/>
    <col min="14350" max="14350" width="9.7265625" style="179" customWidth="1"/>
    <col min="14351" max="14351" width="1.7265625" style="179" customWidth="1"/>
    <col min="14352" max="14592" width="9.453125" style="179"/>
    <col min="14593" max="14593" width="1.7265625" style="179" customWidth="1"/>
    <col min="14594" max="14597" width="12.7265625" style="179" customWidth="1"/>
    <col min="14598" max="14599" width="14.7265625" style="179" customWidth="1"/>
    <col min="14600" max="14600" width="12.81640625" style="179" customWidth="1"/>
    <col min="14601" max="14601" width="14.7265625" style="179" customWidth="1"/>
    <col min="14602" max="14602" width="9.7265625" style="179" customWidth="1"/>
    <col min="14603" max="14603" width="13.26953125" style="179" customWidth="1"/>
    <col min="14604" max="14604" width="9.7265625" style="179" customWidth="1"/>
    <col min="14605" max="14605" width="14.7265625" style="179" customWidth="1"/>
    <col min="14606" max="14606" width="9.7265625" style="179" customWidth="1"/>
    <col min="14607" max="14607" width="1.7265625" style="179" customWidth="1"/>
    <col min="14608" max="14848" width="9.453125" style="179"/>
    <col min="14849" max="14849" width="1.7265625" style="179" customWidth="1"/>
    <col min="14850" max="14853" width="12.7265625" style="179" customWidth="1"/>
    <col min="14854" max="14855" width="14.7265625" style="179" customWidth="1"/>
    <col min="14856" max="14856" width="12.81640625" style="179" customWidth="1"/>
    <col min="14857" max="14857" width="14.7265625" style="179" customWidth="1"/>
    <col min="14858" max="14858" width="9.7265625" style="179" customWidth="1"/>
    <col min="14859" max="14859" width="13.26953125" style="179" customWidth="1"/>
    <col min="14860" max="14860" width="9.7265625" style="179" customWidth="1"/>
    <col min="14861" max="14861" width="14.7265625" style="179" customWidth="1"/>
    <col min="14862" max="14862" width="9.7265625" style="179" customWidth="1"/>
    <col min="14863" max="14863" width="1.7265625" style="179" customWidth="1"/>
    <col min="14864" max="15104" width="9.453125" style="179"/>
    <col min="15105" max="15105" width="1.7265625" style="179" customWidth="1"/>
    <col min="15106" max="15109" width="12.7265625" style="179" customWidth="1"/>
    <col min="15110" max="15111" width="14.7265625" style="179" customWidth="1"/>
    <col min="15112" max="15112" width="12.81640625" style="179" customWidth="1"/>
    <col min="15113" max="15113" width="14.7265625" style="179" customWidth="1"/>
    <col min="15114" max="15114" width="9.7265625" style="179" customWidth="1"/>
    <col min="15115" max="15115" width="13.26953125" style="179" customWidth="1"/>
    <col min="15116" max="15116" width="9.7265625" style="179" customWidth="1"/>
    <col min="15117" max="15117" width="14.7265625" style="179" customWidth="1"/>
    <col min="15118" max="15118" width="9.7265625" style="179" customWidth="1"/>
    <col min="15119" max="15119" width="1.7265625" style="179" customWidth="1"/>
    <col min="15120" max="15360" width="9.453125" style="179"/>
    <col min="15361" max="15361" width="1.7265625" style="179" customWidth="1"/>
    <col min="15362" max="15365" width="12.7265625" style="179" customWidth="1"/>
    <col min="15366" max="15367" width="14.7265625" style="179" customWidth="1"/>
    <col min="15368" max="15368" width="12.81640625" style="179" customWidth="1"/>
    <col min="15369" max="15369" width="14.7265625" style="179" customWidth="1"/>
    <col min="15370" max="15370" width="9.7265625" style="179" customWidth="1"/>
    <col min="15371" max="15371" width="13.26953125" style="179" customWidth="1"/>
    <col min="15372" max="15372" width="9.7265625" style="179" customWidth="1"/>
    <col min="15373" max="15373" width="14.7265625" style="179" customWidth="1"/>
    <col min="15374" max="15374" width="9.7265625" style="179" customWidth="1"/>
    <col min="15375" max="15375" width="1.7265625" style="179" customWidth="1"/>
    <col min="15376" max="15616" width="9.453125" style="179"/>
    <col min="15617" max="15617" width="1.7265625" style="179" customWidth="1"/>
    <col min="15618" max="15621" width="12.7265625" style="179" customWidth="1"/>
    <col min="15622" max="15623" width="14.7265625" style="179" customWidth="1"/>
    <col min="15624" max="15624" width="12.81640625" style="179" customWidth="1"/>
    <col min="15625" max="15625" width="14.7265625" style="179" customWidth="1"/>
    <col min="15626" max="15626" width="9.7265625" style="179" customWidth="1"/>
    <col min="15627" max="15627" width="13.26953125" style="179" customWidth="1"/>
    <col min="15628" max="15628" width="9.7265625" style="179" customWidth="1"/>
    <col min="15629" max="15629" width="14.7265625" style="179" customWidth="1"/>
    <col min="15630" max="15630" width="9.7265625" style="179" customWidth="1"/>
    <col min="15631" max="15631" width="1.7265625" style="179" customWidth="1"/>
    <col min="15632" max="15872" width="9.453125" style="179"/>
    <col min="15873" max="15873" width="1.7265625" style="179" customWidth="1"/>
    <col min="15874" max="15877" width="12.7265625" style="179" customWidth="1"/>
    <col min="15878" max="15879" width="14.7265625" style="179" customWidth="1"/>
    <col min="15880" max="15880" width="12.81640625" style="179" customWidth="1"/>
    <col min="15881" max="15881" width="14.7265625" style="179" customWidth="1"/>
    <col min="15882" max="15882" width="9.7265625" style="179" customWidth="1"/>
    <col min="15883" max="15883" width="13.26953125" style="179" customWidth="1"/>
    <col min="15884" max="15884" width="9.7265625" style="179" customWidth="1"/>
    <col min="15885" max="15885" width="14.7265625" style="179" customWidth="1"/>
    <col min="15886" max="15886" width="9.7265625" style="179" customWidth="1"/>
    <col min="15887" max="15887" width="1.7265625" style="179" customWidth="1"/>
    <col min="15888" max="16128" width="9.453125" style="179"/>
    <col min="16129" max="16129" width="1.7265625" style="179" customWidth="1"/>
    <col min="16130" max="16133" width="12.7265625" style="179" customWidth="1"/>
    <col min="16134" max="16135" width="14.7265625" style="179" customWidth="1"/>
    <col min="16136" max="16136" width="12.81640625" style="179" customWidth="1"/>
    <col min="16137" max="16137" width="14.7265625" style="179" customWidth="1"/>
    <col min="16138" max="16138" width="9.7265625" style="179" customWidth="1"/>
    <col min="16139" max="16139" width="13.26953125" style="179" customWidth="1"/>
    <col min="16140" max="16140" width="9.7265625" style="179" customWidth="1"/>
    <col min="16141" max="16141" width="14.7265625" style="179" customWidth="1"/>
    <col min="16142" max="16142" width="9.7265625" style="179" customWidth="1"/>
    <col min="16143" max="16143" width="1.7265625" style="179" customWidth="1"/>
    <col min="16144" max="16384" width="9.453125" style="179"/>
  </cols>
  <sheetData>
    <row r="1" spans="1:15" ht="10" customHeight="1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5" customHeight="1">
      <c r="A2" s="180"/>
      <c r="B2" s="314" t="s">
        <v>17</v>
      </c>
      <c r="C2" s="316" t="s">
        <v>144</v>
      </c>
      <c r="D2" s="316"/>
      <c r="E2" s="316"/>
      <c r="F2" s="318" t="s">
        <v>26</v>
      </c>
      <c r="G2" s="318"/>
      <c r="H2" s="318"/>
      <c r="I2" s="318"/>
      <c r="J2" s="319" t="s">
        <v>14</v>
      </c>
      <c r="K2" s="319"/>
      <c r="L2" s="319"/>
      <c r="M2" s="321" t="s">
        <v>145</v>
      </c>
      <c r="N2" s="322"/>
      <c r="O2" s="180" t="s">
        <v>13</v>
      </c>
    </row>
    <row r="3" spans="1:15" s="182" customFormat="1" ht="13" customHeight="1">
      <c r="A3" s="181"/>
      <c r="B3" s="315"/>
      <c r="C3" s="317"/>
      <c r="D3" s="317"/>
      <c r="E3" s="317"/>
      <c r="F3" s="325"/>
      <c r="G3" s="325"/>
      <c r="H3" s="325"/>
      <c r="I3" s="325"/>
      <c r="J3" s="320"/>
      <c r="K3" s="320"/>
      <c r="L3" s="320"/>
      <c r="M3" s="323"/>
      <c r="N3" s="324"/>
      <c r="O3" s="181"/>
    </row>
    <row r="4" spans="1:15" s="182" customFormat="1" ht="30.65" customHeight="1">
      <c r="A4" s="181"/>
      <c r="B4" s="183"/>
      <c r="C4" s="184" t="s">
        <v>42</v>
      </c>
      <c r="D4" s="184" t="s">
        <v>43</v>
      </c>
      <c r="E4" s="183"/>
      <c r="F4" s="325"/>
      <c r="G4" s="325"/>
      <c r="H4" s="325"/>
      <c r="I4" s="325"/>
      <c r="J4" s="185"/>
      <c r="K4" s="185"/>
      <c r="L4" s="185"/>
      <c r="M4" s="186"/>
      <c r="N4" s="186"/>
      <c r="O4" s="181"/>
    </row>
    <row r="5" spans="1:15" ht="30.75" customHeight="1">
      <c r="A5" s="180"/>
      <c r="B5" s="187" t="s">
        <v>44</v>
      </c>
      <c r="C5" s="288">
        <v>42559</v>
      </c>
      <c r="D5" s="188">
        <f>'Groundwater Profile Log'!D5</f>
        <v>42560</v>
      </c>
      <c r="E5" s="326" t="s">
        <v>36</v>
      </c>
      <c r="F5" s="326"/>
      <c r="G5" s="327" t="str">
        <f>'Groundwater Profile Log'!G5</f>
        <v>481APS05</v>
      </c>
      <c r="H5" s="327"/>
      <c r="I5" s="189"/>
      <c r="J5" s="183"/>
      <c r="K5" s="190" t="s">
        <v>22</v>
      </c>
      <c r="L5" s="327" t="str">
        <f>'Groundwater Profile Log'!L5</f>
        <v>Gas Drive</v>
      </c>
      <c r="M5" s="328"/>
      <c r="N5" s="183"/>
      <c r="O5" s="180"/>
    </row>
    <row r="6" spans="1:15" ht="23.15" customHeight="1">
      <c r="A6" s="180"/>
      <c r="B6" s="190" t="s">
        <v>16</v>
      </c>
      <c r="C6" s="329" t="str">
        <f>'Groundwater Profile Log'!C6:D6</f>
        <v>Marietta, GA</v>
      </c>
      <c r="D6" s="329"/>
      <c r="E6" s="191"/>
      <c r="F6" s="192" t="s">
        <v>53</v>
      </c>
      <c r="G6" s="330" t="str">
        <f>'Groundwater Profile Log'!G6</f>
        <v>ZCRQT7055</v>
      </c>
      <c r="H6" s="330"/>
      <c r="I6" s="191"/>
      <c r="J6" s="183"/>
      <c r="K6" s="190" t="s">
        <v>33</v>
      </c>
      <c r="L6" s="331">
        <f>'Groundwater Profile Log'!L6:M6</f>
        <v>38.312195000000003</v>
      </c>
      <c r="M6" s="331"/>
      <c r="N6" s="183"/>
      <c r="O6" s="180"/>
    </row>
    <row r="7" spans="1:15" s="182" customFormat="1" ht="23.15" customHeight="1">
      <c r="A7" s="181"/>
      <c r="B7" s="192" t="s">
        <v>54</v>
      </c>
      <c r="C7" s="335">
        <f>'Groundwater Profile Log'!C7</f>
        <v>206201008</v>
      </c>
      <c r="D7" s="335"/>
      <c r="E7" s="191"/>
      <c r="F7" s="190" t="s">
        <v>20</v>
      </c>
      <c r="G7" s="335" t="str">
        <f>'Groundwater Profile Log'!G7</f>
        <v>Cascade</v>
      </c>
      <c r="H7" s="335"/>
      <c r="I7" s="191"/>
      <c r="J7" s="193"/>
      <c r="K7" s="194" t="s">
        <v>37</v>
      </c>
      <c r="L7" s="331">
        <f>'Groundwater Profile Log'!L7:M7</f>
        <v>70.096273999999994</v>
      </c>
      <c r="M7" s="331"/>
      <c r="N7" s="195"/>
      <c r="O7" s="196"/>
    </row>
    <row r="8" spans="1:15" s="182" customFormat="1" ht="23.15" customHeight="1">
      <c r="A8" s="181"/>
      <c r="B8" s="190" t="s">
        <v>19</v>
      </c>
      <c r="C8" s="335" t="str">
        <f>'Groundwater Profile Log'!C8</f>
        <v>DB</v>
      </c>
      <c r="D8" s="330"/>
      <c r="E8" s="191"/>
      <c r="F8" s="190" t="s">
        <v>38</v>
      </c>
      <c r="G8" s="336" t="s">
        <v>140</v>
      </c>
      <c r="H8" s="337"/>
      <c r="I8" s="191"/>
      <c r="J8" s="183"/>
      <c r="K8" s="194" t="s">
        <v>23</v>
      </c>
      <c r="L8" s="330">
        <v>60</v>
      </c>
      <c r="M8" s="330"/>
      <c r="N8" s="183"/>
      <c r="O8" s="181"/>
    </row>
    <row r="9" spans="1:15" ht="10.5" thickBot="1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>
      <c r="A10" s="180"/>
      <c r="B10" s="338" t="s">
        <v>10</v>
      </c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40"/>
      <c r="O10" s="180"/>
    </row>
    <row r="11" spans="1:15" s="207" customFormat="1" ht="26.5" customHeight="1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41" t="s">
        <v>1</v>
      </c>
      <c r="K11" s="342"/>
      <c r="L11" s="342"/>
      <c r="M11" s="342"/>
      <c r="N11" s="343"/>
      <c r="O11" s="206"/>
    </row>
    <row r="12" spans="1:15" ht="13" customHeight="1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">
      <c r="A13" s="218"/>
      <c r="B13" s="344"/>
      <c r="C13" s="344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>
      <c r="A14" s="180"/>
      <c r="B14" s="227">
        <f ca="1">IF('Sample 1'!$B$50=0,"",-ABS('Sample 1'!$D$14))</f>
        <v>-42.7</v>
      </c>
      <c r="C14" s="228" t="str">
        <f ca="1">IF( 'Sample 1'!$B$50=0,"",CELL("contents",OFFSET( 'Sample 1'!$B$1,( 'Sample 1'!$B$50-1),4)))</f>
        <v>07/09/2020:14:44:42</v>
      </c>
      <c r="D14" s="229">
        <f ca="1">IF( 'Sample 1'!$B$50=0,"",CELL("contents",OFFSET( 'Sample 1'!$B$1,( 'Sample 1'!$B$50-1),5)))</f>
        <v>500</v>
      </c>
      <c r="E14" s="230" t="s">
        <v>140</v>
      </c>
      <c r="F14" s="229">
        <f ca="1">IF( 'Sample 1'!$B$50=0,"",CELL("contents",OFFSET( 'Sample 1'!$B$1,( 'Sample 1'!$B$50-1),6)))</f>
        <v>78</v>
      </c>
      <c r="G14" s="230">
        <f ca="1">IF( 'Sample 1'!$B$50=0,"",CELL("contents",OFFSET( 'Sample 1'!$B$1,( 'Sample 1'!$B$50-1),8)))</f>
        <v>2.2000000000000002</v>
      </c>
      <c r="H14" s="230">
        <f ca="1">IF( 'Sample 1'!$B$50=0,"",CELL("contents",OFFSET( 'Sample 1'!$B$1,( 'Sample 1'!$B$50-1),10)))</f>
        <v>5.79</v>
      </c>
      <c r="I14" s="231">
        <f ca="1">IF( 'Sample 1'!$B$50=0,"",CELL("contents",OFFSET( 'Sample 1'!$B$1,( 'Sample 1'!$B$50-1),12)))</f>
        <v>82</v>
      </c>
      <c r="J14" s="332">
        <f ca="1">IF('Sample 1'!$B$50=0,"",IF(CELL("contents",OFFSET('Sample 1'!$B$1,('Sample 1'!$B$50-1),18))="","",CELL("contents",OFFSET('Sample 1'!$B$1,('Sample 1'!$B$50-1),18))))</f>
        <v>0</v>
      </c>
      <c r="K14" s="333" t="s">
        <v>68</v>
      </c>
      <c r="L14" s="333" t="s">
        <v>68</v>
      </c>
      <c r="M14" s="333" t="s">
        <v>68</v>
      </c>
      <c r="N14" s="334" t="s">
        <v>68</v>
      </c>
      <c r="O14" s="217"/>
    </row>
    <row r="15" spans="1:15" s="232" customFormat="1" ht="43.9" customHeight="1">
      <c r="A15" s="180"/>
      <c r="B15" s="227">
        <f ca="1">IF('Sample 2'!$B$50=0,"",-ABS('Sample 2'!$D$14))</f>
        <v>-52.1</v>
      </c>
      <c r="C15" s="228" t="str">
        <f ca="1">IF( 'Sample 2'!$B$50=0,"",CELL("contents",OFFSET( 'Sample 2'!$B$1,( 'Sample 2'!$B$50-1),4)))</f>
        <v>07/10/2020:10:19:00</v>
      </c>
      <c r="D15" s="229">
        <f ca="1">IF( 'Sample 2'!$B$50=0,"",CELL("contents",OFFSET( 'Sample 2'!$B$1,( 'Sample 2'!$B$50-1),5)))</f>
        <v>690</v>
      </c>
      <c r="E15" s="230" t="s">
        <v>140</v>
      </c>
      <c r="F15" s="229">
        <f ca="1">IF( 'Sample 2'!$B$50=0,"",CELL("contents",OFFSET( 'Sample 2'!$B$1,( 'Sample 2'!$B$50-1),6)))</f>
        <v>59</v>
      </c>
      <c r="G15" s="230">
        <f ca="1">IF( 'Sample 2'!$B$50=0,"",CELL("contents",OFFSET( 'Sample 2'!$B$1,( 'Sample 2'!$B$50-1),8)))</f>
        <v>2.34</v>
      </c>
      <c r="H15" s="230">
        <f ca="1">IF( 'Sample 2'!$B$50=0,"",CELL("contents",OFFSET( 'Sample 2'!$B$1,( 'Sample 2'!$B$50-1),10)))</f>
        <v>5.89</v>
      </c>
      <c r="I15" s="231">
        <f ca="1">IF( 'Sample 2'!$B$50=0,"",CELL("contents",OFFSET( 'Sample 2'!$B$1,( 'Sample 2'!$B$50-1),12)))</f>
        <v>91</v>
      </c>
      <c r="J15" s="332" t="str">
        <f ca="1">IF('Sample 2'!$B$50=0,"",IF(CELL("contents",OFFSET('Sample 2'!$B$1,('Sample 2'!$B$50-1),18))="","",CELL("contents",OFFSET('Sample 2'!$B$1,('Sample 2'!$B$50-1),18))))</f>
        <v>MS/MSD Collected</v>
      </c>
      <c r="K15" s="333" t="s">
        <v>68</v>
      </c>
      <c r="L15" s="333" t="s">
        <v>68</v>
      </c>
      <c r="M15" s="333" t="s">
        <v>68</v>
      </c>
      <c r="N15" s="334" t="s">
        <v>68</v>
      </c>
      <c r="O15" s="217"/>
    </row>
    <row r="16" spans="1:15" s="232" customFormat="1" ht="43.9" customHeight="1">
      <c r="A16" s="180"/>
      <c r="B16" s="227">
        <f ca="1">IF( 'Sample 3'!$B$50=0,"",-ABS( 'Sample 3'!$D$14))</f>
        <v>-55.7</v>
      </c>
      <c r="C16" s="228" t="str">
        <f ca="1">IF( 'Sample 3'!$B$50=0,"",CELL("contents",OFFSET( 'Sample 3'!$B$1,( 'Sample 3'!$B$50-1),4)))</f>
        <v>07/10/2020:15:33:23</v>
      </c>
      <c r="D16" s="229">
        <f ca="1">IF( 'Sample 3'!$B$50=0,"",CELL("contents",OFFSET( 'Sample 3'!$B$1,( 'Sample 3'!$B$50-1),5)))</f>
        <v>990</v>
      </c>
      <c r="E16" s="230" t="s">
        <v>140</v>
      </c>
      <c r="F16" s="229">
        <f ca="1">IF( 'Sample 3'!$B$50=0,"",CELL("contents",OFFSET( 'Sample 3'!$B$1,( 'Sample 3'!$B$50-1),6)))</f>
        <v>107</v>
      </c>
      <c r="G16" s="230">
        <f ca="1">IF( 'Sample 3'!$B$50=0,"",CELL("contents",OFFSET( 'Sample 3'!$B$1,( 'Sample 3'!$B$50-1),8)))</f>
        <v>2.4</v>
      </c>
      <c r="H16" s="230">
        <f ca="1">IF( 'Sample 3'!$B$50=0,"",CELL("contents",OFFSET( 'Sample 3'!$B$1,( 'Sample 3'!$B$50-1),10)))</f>
        <v>5.7</v>
      </c>
      <c r="I16" s="231">
        <f ca="1">IF( 'Sample 3'!$B$50=0,"",CELL("contents",OFFSET( 'Sample 3'!$B$1,( 'Sample 3'!$B$50-1),12)))</f>
        <v>42</v>
      </c>
      <c r="J16" s="332">
        <f ca="1">IF('Sample 3'!$B$50=0,"",IF(CELL("contents",OFFSET('Sample 3'!$B$1,('Sample 3'!$B$50-1),18))="","",CELL("contents",OFFSET('Sample 3'!$B$1,('Sample 3'!$B$50-1),18))))</f>
        <v>0</v>
      </c>
      <c r="K16" s="333" t="s">
        <v>68</v>
      </c>
      <c r="L16" s="333" t="s">
        <v>68</v>
      </c>
      <c r="M16" s="333" t="s">
        <v>68</v>
      </c>
      <c r="N16" s="334" t="s">
        <v>68</v>
      </c>
      <c r="O16" s="217"/>
    </row>
    <row r="17" spans="1:15" s="232" customFormat="1" ht="43.9" customHeight="1">
      <c r="A17" s="180"/>
      <c r="B17" s="227" t="str">
        <f ca="1">IF( 'Sample 4'!$B$50=0,"",-ABS( 'Sample 4'!$D$14))</f>
        <v/>
      </c>
      <c r="C17" s="228" t="str">
        <f ca="1">IF( 'Sample 4'!$B$50=0,"",CELL("contents",OFFSET( 'Sample 4'!$B$1,( 'Sample 1'!$B$50-1),4)))</f>
        <v/>
      </c>
      <c r="D17" s="229" t="str">
        <f ca="1">IF( 'Sample 4'!$B$50=0,"",CELL("contents",OFFSET( 'Sample 4'!$B$1,( 'Sample 4'!$B$50-1),5)))</f>
        <v/>
      </c>
      <c r="E17" s="230" t="str">
        <f ca="1">IF( 'Sample 4'!$B$50=0,"", 'Sample 4'!$E$14)</f>
        <v/>
      </c>
      <c r="F17" s="229" t="str">
        <f ca="1">IF( 'Sample 4'!$B$50=0,"",CELL("contents",OFFSET( 'Sample 4'!$B$1,( 'Sample 4'!$B$50-1),6)))</f>
        <v/>
      </c>
      <c r="G17" s="230" t="str">
        <f ca="1">IF( 'Sample 4'!$B$50=0,"",CELL("contents",OFFSET( 'Sample 4'!$B$1,( 'Sample 4'!$B$50-1),8)))</f>
        <v/>
      </c>
      <c r="H17" s="230" t="str">
        <f ca="1">IF( 'Sample 4'!$B$50=0,"",CELL("contents",OFFSET( 'Sample 4'!$B$1,( 'Sample 4'!$B$50-1),10)))</f>
        <v/>
      </c>
      <c r="I17" s="231" t="str">
        <f ca="1">IF( 'Sample 4'!$B$50=0,"",CELL("contents",OFFSET( 'Sample 4'!$B$1,( 'Sample 4'!$B$50-1),12)))</f>
        <v/>
      </c>
      <c r="J17" s="332" t="str">
        <f ca="1">IF('Sample 4'!$B$50=0,"",IF(CELL("contents",OFFSET('Sample 4'!$B$1,('Sample 4'!$B$50-1),18))="","",CELL("contents",OFFSET('Sample 4'!$B$1,('Sample 4'!$B$50-1),18))))</f>
        <v/>
      </c>
      <c r="K17" s="333" t="s">
        <v>68</v>
      </c>
      <c r="L17" s="333" t="s">
        <v>68</v>
      </c>
      <c r="M17" s="333" t="s">
        <v>68</v>
      </c>
      <c r="N17" s="334" t="s">
        <v>68</v>
      </c>
      <c r="O17" s="217"/>
    </row>
    <row r="18" spans="1:15" s="232" customFormat="1" ht="43.9" customHeight="1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32" t="str">
        <f ca="1">IF('Sample 5'!$B$50=0,"",IF(CELL("contents",OFFSET('Sample 5'!$B$1,('Sample 5'!$B$50-1),18))="","",CELL("contents",OFFSET('Sample 5'!$B$1,('Sample 5'!$B$50-1),18))))</f>
        <v/>
      </c>
      <c r="K18" s="333" t="s">
        <v>68</v>
      </c>
      <c r="L18" s="333" t="s">
        <v>68</v>
      </c>
      <c r="M18" s="333" t="s">
        <v>68</v>
      </c>
      <c r="N18" s="334" t="s">
        <v>68</v>
      </c>
      <c r="O18" s="217"/>
    </row>
    <row r="19" spans="1:15" s="232" customFormat="1" ht="43.9" customHeight="1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32" t="str">
        <f ca="1">IF('Sample 6'!$B$50=0,"",IF(CELL("contents",OFFSET('Sample 6'!$B$1,('Sample 6'!$B$50-1),18))="","",CELL("contents",OFFSET('Sample 6'!$B$1,('Sample 6'!$B$50-1),18))))</f>
        <v/>
      </c>
      <c r="K19" s="333" t="s">
        <v>68</v>
      </c>
      <c r="L19" s="333" t="s">
        <v>68</v>
      </c>
      <c r="M19" s="333" t="s">
        <v>68</v>
      </c>
      <c r="N19" s="334" t="s">
        <v>68</v>
      </c>
      <c r="O19" s="217"/>
    </row>
    <row r="20" spans="1:15" s="232" customFormat="1" ht="43.9" customHeight="1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32" t="str">
        <f ca="1">IF('Sample 7'!$B$50=0,"",IF(CELL("contents",OFFSET('Sample 7'!$B$1,('Sample 7'!$B$50-1),18))="","",CELL("contents",OFFSET('Sample 7'!$B$1,('Sample 7'!$B$50-1),18))))</f>
        <v/>
      </c>
      <c r="K20" s="333" t="s">
        <v>68</v>
      </c>
      <c r="L20" s="333" t="s">
        <v>68</v>
      </c>
      <c r="M20" s="333" t="s">
        <v>68</v>
      </c>
      <c r="N20" s="334" t="s">
        <v>68</v>
      </c>
      <c r="O20" s="217"/>
    </row>
    <row r="21" spans="1:15" s="232" customFormat="1" ht="43.9" customHeight="1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32" t="str">
        <f ca="1">IF('Sample 8'!$B$50=0,"",IF(CELL("contents",OFFSET('Sample 8'!$B$1,('Sample 8'!$B$50-1),18))="","",CELL("contents",OFFSET('Sample 8'!$B$1,('Sample 8'!$B$50-1),18))))</f>
        <v/>
      </c>
      <c r="K21" s="333" t="s">
        <v>68</v>
      </c>
      <c r="L21" s="333" t="s">
        <v>68</v>
      </c>
      <c r="M21" s="333" t="s">
        <v>68</v>
      </c>
      <c r="N21" s="334" t="s">
        <v>68</v>
      </c>
      <c r="O21" s="217"/>
    </row>
    <row r="22" spans="1:15" s="232" customFormat="1" ht="43.9" customHeight="1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32" t="str">
        <f ca="1">IF('Sample 9'!$B$50=0,"",IF(CELL("contents",OFFSET('Sample 9'!$B$1,('Sample 9'!$B$50-1),18))="","",CELL("contents",OFFSET('Sample 9'!$B$1,('Sample 9'!$B$50-1),18))))</f>
        <v/>
      </c>
      <c r="K22" s="333" t="s">
        <v>68</v>
      </c>
      <c r="L22" s="333" t="s">
        <v>68</v>
      </c>
      <c r="M22" s="333" t="s">
        <v>68</v>
      </c>
      <c r="N22" s="334" t="s">
        <v>68</v>
      </c>
      <c r="O22" s="217"/>
    </row>
    <row r="23" spans="1:15" s="232" customFormat="1" ht="43.9" customHeight="1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32" t="str">
        <f ca="1">IF('Sample 10'!$B$50=0,"",IF(CELL("contents",OFFSET('Sample 10'!$B$1,('Sample 10'!$B$50-1),18))="","",CELL("contents",OFFSET('Sample 10'!$B$1,('Sample 10'!$B$50-1),18))))</f>
        <v/>
      </c>
      <c r="K23" s="333" t="s">
        <v>68</v>
      </c>
      <c r="L23" s="333" t="s">
        <v>68</v>
      </c>
      <c r="M23" s="333" t="s">
        <v>68</v>
      </c>
      <c r="N23" s="334" t="s">
        <v>68</v>
      </c>
      <c r="O23" s="217"/>
    </row>
    <row r="24" spans="1:15" s="232" customFormat="1" ht="43.9" customHeight="1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32" t="str">
        <f ca="1">IF('Sample 11'!$B$50=0,"",IF(CELL("contents",OFFSET('Sample 11'!$B$1,('Sample 11'!$B$50-1),18))="","",CELL("contents",OFFSET('Sample 11'!$B$1,('Sample 11'!$B$50-1),18))))</f>
        <v/>
      </c>
      <c r="K24" s="333" t="s">
        <v>68</v>
      </c>
      <c r="L24" s="333" t="s">
        <v>68</v>
      </c>
      <c r="M24" s="333" t="s">
        <v>68</v>
      </c>
      <c r="N24" s="334" t="s">
        <v>68</v>
      </c>
      <c r="O24" s="217"/>
    </row>
    <row r="25" spans="1:15" s="232" customFormat="1" ht="43.9" customHeight="1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32" t="str">
        <f ca="1">IF('Sample 12'!$B$50=0,"",IF(CELL("contents",OFFSET('Sample 12'!$B$1,('Sample 12'!$B$50-1),18))="","",CELL("contents",OFFSET('Sample 12'!$B$1,('Sample 12'!$B$50-1),18))))</f>
        <v/>
      </c>
      <c r="K25" s="333" t="s">
        <v>68</v>
      </c>
      <c r="L25" s="333" t="s">
        <v>68</v>
      </c>
      <c r="M25" s="333" t="s">
        <v>68</v>
      </c>
      <c r="N25" s="334" t="s">
        <v>68</v>
      </c>
      <c r="O25" s="217"/>
    </row>
    <row r="26" spans="1:15" s="232" customFormat="1" ht="43.9" customHeight="1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32" t="str">
        <f ca="1">IF('Sample 13'!$B$50=0,"",IF(CELL("contents",OFFSET('Sample 13'!$B$1,('Sample 13'!$B$50-1),18))="","",CELL("contents",OFFSET('Sample 13'!$B$1,('Sample 13'!$B$50-1),18))))</f>
        <v/>
      </c>
      <c r="K26" s="333" t="s">
        <v>68</v>
      </c>
      <c r="L26" s="333" t="s">
        <v>68</v>
      </c>
      <c r="M26" s="333" t="s">
        <v>68</v>
      </c>
      <c r="N26" s="334" t="s">
        <v>68</v>
      </c>
      <c r="O26" s="217"/>
    </row>
    <row r="27" spans="1:15" s="232" customFormat="1" ht="43.9" customHeight="1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32" t="str">
        <f ca="1">IF('Sample 14'!$B$50=0,"",IF(CELL("contents",OFFSET('Sample 14'!$B$1,('Sample 14'!$B$50-1),18))="","",CELL("contents",OFFSET('Sample 14'!$B$1,('Sample 14'!$B$50-1),18))))</f>
        <v/>
      </c>
      <c r="K27" s="333" t="s">
        <v>68</v>
      </c>
      <c r="L27" s="333" t="s">
        <v>68</v>
      </c>
      <c r="M27" s="333" t="s">
        <v>68</v>
      </c>
      <c r="N27" s="334" t="s">
        <v>68</v>
      </c>
      <c r="O27" s="217"/>
    </row>
    <row r="28" spans="1:15" s="232" customFormat="1" ht="43.9" customHeight="1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32" t="str">
        <f ca="1">IF('Sample 15'!$B$50=0,"",IF(CELL("contents",OFFSET('Sample 15'!$B$1,('Sample 15'!$B$50-1),18))="","",CELL("contents",OFFSET('Sample 15'!$B$1,('Sample 15'!$B$50-1),18))))</f>
        <v/>
      </c>
      <c r="K28" s="333" t="s">
        <v>68</v>
      </c>
      <c r="L28" s="333" t="s">
        <v>68</v>
      </c>
      <c r="M28" s="333" t="s">
        <v>68</v>
      </c>
      <c r="N28" s="334" t="s">
        <v>68</v>
      </c>
      <c r="O28" s="217"/>
    </row>
    <row r="29" spans="1:15" s="232" customFormat="1" ht="43.9" customHeight="1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32" t="str">
        <f ca="1">IF('Sample 16'!$B$50=0,"",IF(CELL("contents",OFFSET('Sample 16'!$B$1,('Sample 16'!$B$50-1),18))="","",CELL("contents",OFFSET('Sample 16'!$B$1,('Sample 16'!$B$50-1),18))))</f>
        <v/>
      </c>
      <c r="K29" s="333" t="s">
        <v>68</v>
      </c>
      <c r="L29" s="333" t="s">
        <v>68</v>
      </c>
      <c r="M29" s="333" t="s">
        <v>68</v>
      </c>
      <c r="N29" s="334" t="s">
        <v>68</v>
      </c>
      <c r="O29" s="217"/>
    </row>
    <row r="30" spans="1:15" s="232" customFormat="1" ht="43.9" customHeight="1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32" t="str">
        <f ca="1">IF('Sample 17'!$B$50=0,"",IF(CELL("contents",OFFSET('Sample 17'!$B$1,('Sample 17'!$B$50-1),18))="","",CELL("contents",OFFSET('Sample 17'!$B$1,('Sample 17'!$B$50-1),18))))</f>
        <v/>
      </c>
      <c r="K30" s="333" t="s">
        <v>68</v>
      </c>
      <c r="L30" s="333" t="s">
        <v>68</v>
      </c>
      <c r="M30" s="333" t="s">
        <v>68</v>
      </c>
      <c r="N30" s="334" t="s">
        <v>68</v>
      </c>
      <c r="O30" s="217"/>
    </row>
    <row r="31" spans="1:15" s="232" customFormat="1" ht="43.9" customHeight="1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32" t="str">
        <f ca="1">IF('Sample 18'!$B$50=0,"",IF(CELL("contents",OFFSET('Sample 18'!$B$1,('Sample 18'!$B$50-1),18))="","",CELL("contents",OFFSET('Sample 18'!$B$1,('Sample 18'!$B$50-1),18))))</f>
        <v/>
      </c>
      <c r="K31" s="333" t="s">
        <v>68</v>
      </c>
      <c r="L31" s="333" t="s">
        <v>68</v>
      </c>
      <c r="M31" s="333" t="s">
        <v>68</v>
      </c>
      <c r="N31" s="334" t="s">
        <v>68</v>
      </c>
      <c r="O31" s="217"/>
    </row>
    <row r="32" spans="1:15" s="232" customFormat="1" ht="43.9" customHeight="1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32" t="str">
        <f ca="1">IF('Sample 19'!$B$50=0,"",IF(CELL("contents",OFFSET('Sample 19'!$B$1,('Sample 19'!$B$50-1),18))="","",CELL("contents",OFFSET('Sample 19'!$B$1,('Sample 19'!$B$50-1),18))))</f>
        <v/>
      </c>
      <c r="K32" s="333" t="s">
        <v>68</v>
      </c>
      <c r="L32" s="333" t="s">
        <v>68</v>
      </c>
      <c r="M32" s="333" t="s">
        <v>68</v>
      </c>
      <c r="N32" s="334" t="s">
        <v>68</v>
      </c>
      <c r="O32" s="217"/>
    </row>
    <row r="33" spans="1:15" s="232" customFormat="1" ht="43.9" customHeight="1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32" t="str">
        <f ca="1">IF('Sample 20'!$B$50=0,"",IF(CELL("contents",OFFSET('Sample 20'!$B$1,('Sample 20'!$B$50-1),18))="","",CELL("contents",OFFSET('Sample 20'!$B$1,('Sample 20'!$B$50-1),18))))</f>
        <v/>
      </c>
      <c r="K33" s="333" t="s">
        <v>68</v>
      </c>
      <c r="L33" s="333" t="s">
        <v>68</v>
      </c>
      <c r="M33" s="333" t="s">
        <v>68</v>
      </c>
      <c r="N33" s="334" t="s">
        <v>68</v>
      </c>
      <c r="O33" s="217"/>
    </row>
    <row r="34" spans="1:15" s="232" customFormat="1" ht="43.9" customHeight="1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32" t="str">
        <f ca="1">IF('Sample 21'!$B$50=0,"",IF(CELL("contents",OFFSET('Sample 21'!$B$1,('Sample 21'!$B$50-1),18))="","",CELL("contents",OFFSET('Sample 21'!$B$1,('Sample 21'!$B$50-1),18))))</f>
        <v/>
      </c>
      <c r="K34" s="333" t="s">
        <v>68</v>
      </c>
      <c r="L34" s="333" t="s">
        <v>68</v>
      </c>
      <c r="M34" s="333" t="s">
        <v>68</v>
      </c>
      <c r="N34" s="334" t="s">
        <v>68</v>
      </c>
      <c r="O34" s="217"/>
    </row>
    <row r="35" spans="1:15" s="232" customFormat="1" ht="43.9" customHeight="1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32" t="str">
        <f ca="1">IF('Sample 22'!$B$50=0,"",IF(CELL("contents",OFFSET('Sample 22'!$B$1,('Sample 22'!$B$50-1),18))="","",CELL("contents",OFFSET('Sample 22'!$B$1,('Sample 22'!$B$50-1),18))))</f>
        <v/>
      </c>
      <c r="K35" s="333" t="s">
        <v>68</v>
      </c>
      <c r="L35" s="333" t="s">
        <v>68</v>
      </c>
      <c r="M35" s="333" t="s">
        <v>68</v>
      </c>
      <c r="N35" s="334" t="s">
        <v>68</v>
      </c>
      <c r="O35" s="217"/>
    </row>
    <row r="36" spans="1:15" s="232" customFormat="1" ht="43.9" customHeight="1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32" t="str">
        <f ca="1">IF('Sample 23'!$B$50=0,"",IF(CELL("contents",OFFSET('Sample 23'!$B$1,('Sample 23'!$B$50-1),18))="","",CELL("contents",OFFSET('Sample 23'!$B$1,('Sample 23'!$B$50-1),18))))</f>
        <v/>
      </c>
      <c r="K36" s="333" t="s">
        <v>68</v>
      </c>
      <c r="L36" s="333" t="s">
        <v>68</v>
      </c>
      <c r="M36" s="333" t="s">
        <v>68</v>
      </c>
      <c r="N36" s="334" t="s">
        <v>68</v>
      </c>
      <c r="O36" s="217"/>
    </row>
    <row r="37" spans="1:15" ht="10" customHeight="1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>
      <c r="B38" s="241"/>
    </row>
    <row r="39" spans="1:15">
      <c r="L39" s="345"/>
      <c r="M39" s="345"/>
      <c r="N39" s="345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3" orientation="portrait" r:id="rId1"/>
  <headerFooter alignWithMargins="0">
    <oddFooter>&amp;L&amp;8&amp;Z&amp;F</oddFooter>
  </headerFooter>
  <ignoredErrors>
    <ignoredError sqref="D5 C7:D8 G5:H7 L5:M5 M8 M6 M7 D6 H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5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6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7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8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9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10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11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12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13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14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O24" sqref="O24"/>
    </sheetView>
  </sheetViews>
  <sheetFormatPr defaultColWidth="12.1796875" defaultRowHeight="10"/>
  <cols>
    <col min="1" max="1" width="12.1796875" style="4" hidden="1" customWidth="1"/>
    <col min="2" max="2" width="1.7265625" style="4" customWidth="1"/>
    <col min="3" max="3" width="12.1796875" style="4" customWidth="1"/>
    <col min="4" max="4" width="20.7265625" style="4" customWidth="1"/>
    <col min="5" max="5" width="12.1796875" style="4" customWidth="1"/>
    <col min="6" max="6" width="22.1796875" style="4" customWidth="1"/>
    <col min="7" max="8" width="17.26953125" style="4" customWidth="1"/>
    <col min="9" max="9" width="13.1796875" style="4" customWidth="1"/>
    <col min="10" max="10" width="24.81640625" style="4" customWidth="1"/>
    <col min="11" max="11" width="14.26953125" style="4" customWidth="1"/>
    <col min="12" max="12" width="25.453125" style="4" customWidth="1"/>
    <col min="13" max="13" width="1.7265625" style="4" customWidth="1"/>
    <col min="14" max="16384" width="12.1796875" style="4"/>
  </cols>
  <sheetData>
    <row r="1" spans="1:13" ht="10" customHeight="1">
      <c r="B1" s="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"/>
    </row>
    <row r="2" spans="1:13" ht="10" customHeight="1">
      <c r="B2" s="73"/>
      <c r="C2" s="355" t="s">
        <v>65</v>
      </c>
      <c r="D2" s="356"/>
      <c r="E2" s="356"/>
      <c r="F2" s="356"/>
      <c r="G2" s="356"/>
      <c r="H2" s="356"/>
      <c r="I2" s="356"/>
      <c r="J2" s="356"/>
      <c r="M2" s="14"/>
    </row>
    <row r="3" spans="1:13" ht="18.75" customHeight="1">
      <c r="B3" s="73"/>
      <c r="C3" s="355"/>
      <c r="D3" s="356"/>
      <c r="E3" s="356"/>
      <c r="F3" s="356"/>
      <c r="G3" s="356"/>
      <c r="H3" s="356"/>
      <c r="I3" s="356"/>
      <c r="J3" s="356"/>
      <c r="M3" s="14"/>
    </row>
    <row r="4" spans="1:13" ht="25.15" customHeight="1">
      <c r="B4" s="73"/>
      <c r="C4" s="350" t="s">
        <v>52</v>
      </c>
      <c r="D4" s="351" t="str">
        <f>'Groundwater Profile Log'!C2</f>
        <v>Trinity</v>
      </c>
      <c r="E4" s="108"/>
      <c r="F4" s="357"/>
      <c r="G4" s="357"/>
      <c r="H4" s="146"/>
      <c r="I4" s="358" t="s">
        <v>14</v>
      </c>
      <c r="J4" s="358"/>
      <c r="K4" s="300" t="str">
        <f>Front!M2</f>
        <v>DPT27</v>
      </c>
      <c r="M4" s="14" t="s">
        <v>13</v>
      </c>
    </row>
    <row r="5" spans="1:13" s="9" customFormat="1" ht="13" customHeight="1">
      <c r="B5" s="101"/>
      <c r="C5" s="350"/>
      <c r="D5" s="351"/>
      <c r="E5" s="108"/>
      <c r="F5" s="357"/>
      <c r="G5" s="357"/>
      <c r="H5" s="146"/>
      <c r="I5" s="358"/>
      <c r="J5" s="358"/>
      <c r="K5" s="110"/>
      <c r="M5" s="13"/>
    </row>
    <row r="6" spans="1:13" s="9" customFormat="1" ht="13" customHeight="1">
      <c r="B6" s="101"/>
      <c r="C6" s="111"/>
      <c r="D6" s="104"/>
      <c r="E6" s="104"/>
      <c r="F6" s="357"/>
      <c r="G6" s="357"/>
      <c r="H6" s="146"/>
      <c r="I6" s="110"/>
      <c r="J6" s="104"/>
      <c r="K6" s="297"/>
      <c r="M6" s="13"/>
    </row>
    <row r="7" spans="1:13" ht="22.5" customHeight="1">
      <c r="B7" s="73"/>
      <c r="C7" s="112" t="s">
        <v>18</v>
      </c>
      <c r="D7" s="105">
        <f>'Groundwater Profile Log'!C5</f>
        <v>42560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Gas Drive</v>
      </c>
      <c r="M7" s="14"/>
    </row>
    <row r="8" spans="1:13" ht="23.15" customHeight="1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38.312195000000003</v>
      </c>
      <c r="M8" s="14"/>
    </row>
    <row r="9" spans="1:13" s="9" customFormat="1" ht="23.15" customHeight="1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70.096273999999994</v>
      </c>
      <c r="M9" s="13"/>
    </row>
    <row r="10" spans="1:13" s="9" customFormat="1" ht="23.15" customHeight="1">
      <c r="B10" s="101"/>
      <c r="C10" s="112" t="s">
        <v>19</v>
      </c>
      <c r="D10" s="106" t="str">
        <f>'Groundwater Profile Log'!C8</f>
        <v>DB</v>
      </c>
      <c r="E10" s="104"/>
      <c r="F10" s="114" t="s">
        <v>34</v>
      </c>
      <c r="G10" s="117">
        <f>'Groundwater Profile Log'!G8</f>
        <v>-38</v>
      </c>
      <c r="H10" s="147"/>
      <c r="I10" s="145"/>
      <c r="J10" s="139" t="s">
        <v>23</v>
      </c>
      <c r="K10" s="298">
        <f>Front!L8</f>
        <v>60</v>
      </c>
      <c r="M10" s="13"/>
    </row>
    <row r="11" spans="1:13" ht="16.899999999999999" customHeight="1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>
      <c r="B12" s="73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14"/>
    </row>
    <row r="13" spans="1:13" s="7" customFormat="1" ht="34.15" customHeight="1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9" t="s">
        <v>73</v>
      </c>
      <c r="M13" s="31"/>
    </row>
    <row r="14" spans="1:13" ht="13" customHeight="1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60"/>
      <c r="M14" s="31"/>
    </row>
    <row r="15" spans="1:13" s="24" customFormat="1" ht="9.65" customHeight="1">
      <c r="B15" s="17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23"/>
    </row>
    <row r="16" spans="1:13" s="10" customFormat="1" ht="40" customHeight="1">
      <c r="A16" s="10" t="e">
        <f ca="1">IF(#REF!&lt;&gt;"",CELL("ROW",#REF!),"")</f>
        <v>#REF!</v>
      </c>
      <c r="B16" s="73"/>
      <c r="C16" s="173">
        <v>-40.543300000000002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138.70679999999999</v>
      </c>
      <c r="G16" s="174">
        <v>80</v>
      </c>
      <c r="H16" s="174">
        <v>2.5455999999999999</v>
      </c>
      <c r="I16" s="173" t="s">
        <v>84</v>
      </c>
      <c r="J16" s="174" t="s">
        <v>86</v>
      </c>
      <c r="K16" s="303">
        <f>IF(ISNUMBER(C16),LOOKUP(J16,{"Broken Down Hole equipment","NA","Reached Target Depth","ROP Dropped Below Threshold","Sudden Hard Refusal"},{7,11,8,9,10}),"")</f>
        <v>11</v>
      </c>
      <c r="L16" s="308" t="s">
        <v>85</v>
      </c>
      <c r="M16" s="14"/>
    </row>
    <row r="17" spans="1:13" s="10" customFormat="1" ht="40" customHeight="1">
      <c r="A17" s="10" t="e">
        <f ca="1">IF(#REF!&lt;&gt;"",CELL("ROW",#REF!),"")</f>
        <v>#REF!</v>
      </c>
      <c r="B17" s="73"/>
      <c r="C17" s="173">
        <v>-42.8</v>
      </c>
      <c r="D17" s="173" t="s">
        <v>87</v>
      </c>
      <c r="E17" s="303">
        <f>IF(ISNUMBER(C17), LOOKUP(D17,{"IK Decreased When Hammer Stopped","IK Increased When Hammer Stopped","No Change When Hammer Stopped"},{1,2,3}), "")</f>
        <v>1</v>
      </c>
      <c r="F17" s="309">
        <v>21.685500000000001</v>
      </c>
      <c r="G17" s="174">
        <v>80</v>
      </c>
      <c r="H17" s="174">
        <v>0.29239999999999999</v>
      </c>
      <c r="I17" s="173" t="s">
        <v>88</v>
      </c>
      <c r="J17" s="174" t="s">
        <v>86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40" customHeight="1">
      <c r="A18" s="10" t="e">
        <f ca="1">IF(#REF!&lt;&gt;"",CELL("ROW",#REF!),"")</f>
        <v>#REF!</v>
      </c>
      <c r="B18" s="73"/>
      <c r="C18" s="173">
        <v>-43</v>
      </c>
      <c r="D18" s="173" t="s">
        <v>83</v>
      </c>
      <c r="E18" s="303">
        <f>IF(ISNUMBER(C18), LOOKUP(D18,{"IK Decreased When Hammer Stopped","IK Increased When Hammer Stopped","No Change When Hammer Stopped"},{1,2,3}), "")</f>
        <v>3</v>
      </c>
      <c r="F18" s="309">
        <v>15.459899999999999</v>
      </c>
      <c r="G18" s="174">
        <v>80</v>
      </c>
      <c r="H18" s="174">
        <v>0.2064</v>
      </c>
      <c r="I18" s="173" t="s">
        <v>89</v>
      </c>
      <c r="J18" s="174" t="s">
        <v>91</v>
      </c>
      <c r="K18" s="303">
        <v>9</v>
      </c>
      <c r="L18" s="308" t="s">
        <v>90</v>
      </c>
      <c r="M18" s="14"/>
    </row>
    <row r="19" spans="1:13" s="10" customFormat="1" ht="40" customHeight="1">
      <c r="A19" s="10" t="e">
        <f ca="1">IF(#REF!&lt;&gt;"",CELL("ROW",#REF!),"")</f>
        <v>#REF!</v>
      </c>
      <c r="B19" s="73"/>
      <c r="C19" s="173">
        <v>-52.8</v>
      </c>
      <c r="D19" s="173" t="s">
        <v>87</v>
      </c>
      <c r="E19" s="303">
        <f>IF(ISNUMBER(C19), LOOKUP(D19,{"IK Decreased When Hammer Stopped","IK Increased When Hammer Stopped","No Change When Hammer Stopped"},{1,2,3}), "")</f>
        <v>1</v>
      </c>
      <c r="F19" s="309">
        <v>22.065300000000001</v>
      </c>
      <c r="G19" s="174">
        <v>100</v>
      </c>
      <c r="H19" s="174">
        <v>0.30020000000000002</v>
      </c>
      <c r="I19" s="173" t="s">
        <v>92</v>
      </c>
      <c r="J19" s="174" t="s">
        <v>86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40" customHeight="1">
      <c r="A20" s="10" t="e">
        <f ca="1">IF(#REF!&lt;&gt;"",CELL("ROW",#REF!),"")</f>
        <v>#REF!</v>
      </c>
      <c r="B20" s="73"/>
      <c r="C20" s="173">
        <v>-54.5</v>
      </c>
      <c r="D20" s="173" t="s">
        <v>83</v>
      </c>
      <c r="E20" s="303">
        <f>IF(ISNUMBER(C20), LOOKUP(D20,{"IK Decreased When Hammer Stopped","IK Increased When Hammer Stopped","No Change When Hammer Stopped"},{1,2,3}), "")</f>
        <v>3</v>
      </c>
      <c r="F20" s="309">
        <v>0.4501</v>
      </c>
      <c r="G20" s="174">
        <v>100</v>
      </c>
      <c r="H20" s="174">
        <v>5.8999999999999999E-3</v>
      </c>
      <c r="I20" s="173" t="s">
        <v>93</v>
      </c>
      <c r="J20" s="174" t="s">
        <v>86</v>
      </c>
      <c r="K20" s="303">
        <f>IF(ISNUMBER(C20),LOOKUP(J20,{"Broken Down Hole equipment","NA","Reached Target Depth","ROP Dropped Below Threshold","Sudden Hard Refusal"},{7,11,8,9,10}),"")</f>
        <v>11</v>
      </c>
      <c r="L20" s="308" t="s">
        <v>94</v>
      </c>
      <c r="M20" s="14"/>
    </row>
    <row r="21" spans="1:13" s="10" customFormat="1" ht="40" customHeight="1">
      <c r="A21" s="10" t="e">
        <f ca="1">IF(#REF!&lt;&gt;"",CELL("ROW",#REF!),"")</f>
        <v>#REF!</v>
      </c>
      <c r="B21" s="73"/>
      <c r="C21" s="173">
        <v>-55.7</v>
      </c>
      <c r="D21" s="173" t="s">
        <v>83</v>
      </c>
      <c r="E21" s="303">
        <f>IF(ISNUMBER(C21), LOOKUP(D21,{"IK Decreased When Hammer Stopped","IK Increased When Hammer Stopped","No Change When Hammer Stopped"},{1,2,3}), "")</f>
        <v>3</v>
      </c>
      <c r="F21" s="309">
        <v>189.53630000000001</v>
      </c>
      <c r="G21" s="174">
        <v>100</v>
      </c>
      <c r="H21" s="174">
        <v>5.5742000000000003</v>
      </c>
      <c r="I21" s="173" t="s">
        <v>95</v>
      </c>
      <c r="J21" s="174" t="s">
        <v>97</v>
      </c>
      <c r="K21" s="303">
        <f>IF(ISNUMBER(C21),LOOKUP(J21,{"Broken Down Hole equipment","NA","Reached Target Depth","ROP Dropped Below Threshold","Sudden Hard Refusal"},{7,11,8,9,10}),"")</f>
        <v>9</v>
      </c>
      <c r="L21" s="308" t="s">
        <v>96</v>
      </c>
      <c r="M21" s="14"/>
    </row>
    <row r="22" spans="1:13" s="10" customFormat="1" ht="40" customHeight="1">
      <c r="A22" s="10" t="e">
        <f ca="1">IF(#REF!&lt;&gt;"",CELL("ROW",#REF!),"")</f>
        <v>#REF!</v>
      </c>
      <c r="B22" s="73"/>
      <c r="C22" s="173"/>
      <c r="D22" s="248"/>
      <c r="E22" s="303" t="str">
        <f>IF(ISNUMBER(C22), LOOKUP(D22,{"IK Decreased When Hammer Stopped","IK Increased When Hammer Stopped","No Change When Hammer Stopped"},{1,2,3}), "")</f>
        <v/>
      </c>
      <c r="F22" s="282"/>
      <c r="G22" s="174"/>
      <c r="H22" s="283"/>
      <c r="I22" s="281"/>
      <c r="J22" s="253"/>
      <c r="K22" s="303" t="str">
        <f>IF(ISNUMBER(C22),LOOKUP(J22,{"Broken Down Hole equipment","NA","Reached Target Depth","ROP Dropped Below Threshold","Sudden Hard Refusal"},{7,11,8,9,10}),"")</f>
        <v/>
      </c>
      <c r="L22" s="284"/>
      <c r="M22" s="14"/>
    </row>
    <row r="23" spans="1:13" s="10" customFormat="1" ht="40" customHeight="1">
      <c r="A23" s="10" t="e">
        <f ca="1">IF(#REF!&lt;&gt;"",CELL("ROW",#REF!),"")</f>
        <v>#REF!</v>
      </c>
      <c r="B23" s="73"/>
      <c r="C23" s="173"/>
      <c r="D23" s="248"/>
      <c r="E23" s="303" t="str">
        <f>IF(ISNUMBER(C23), LOOKUP(D23,{"IK Decreased When Hammer Stopped","IK Increased When Hammer Stopped","No Change When Hammer Stopped"},{1,2,3}), "")</f>
        <v/>
      </c>
      <c r="F23" s="282"/>
      <c r="G23" s="174"/>
      <c r="H23" s="283"/>
      <c r="I23" s="281"/>
      <c r="J23" s="253"/>
      <c r="K23" s="303" t="str">
        <f>IF(ISNUMBER(C23),LOOKUP(J23,{"Broken Down Hole equipment","NA","Reached Target Depth","ROP Dropped Below Threshold","Sudden Hard Refusal"},{7,11,8,9,10}),"")</f>
        <v/>
      </c>
      <c r="L23" s="284"/>
      <c r="M23" s="14"/>
    </row>
    <row r="24" spans="1:13" s="10" customFormat="1" ht="40" customHeight="1">
      <c r="A24" s="10" t="e">
        <f ca="1">IF(#REF!&lt;&gt;"",CELL("ROW",#REF!),"")</f>
        <v>#REF!</v>
      </c>
      <c r="B24" s="73"/>
      <c r="C24" s="173"/>
      <c r="D24" s="248"/>
      <c r="E24" s="303" t="str">
        <f>IF(ISNUMBER(C24), LOOKUP(D24,{"IK Decreased When Hammer Stopped","IK Increased When Hammer Stopped","No Change When Hammer Stopped"},{1,2,3}), "")</f>
        <v/>
      </c>
      <c r="F24" s="282"/>
      <c r="G24" s="174"/>
      <c r="H24" s="283"/>
      <c r="I24" s="281"/>
      <c r="J24" s="253"/>
      <c r="K24" s="303" t="str">
        <f>IF(ISNUMBER(C24),LOOKUP(J24,{"Broken Down Hole equipment","NA","Reached Target Depth","ROP Dropped Below Threshold","Sudden Hard Refusal"},{7,11,8,9,10}),"")</f>
        <v/>
      </c>
      <c r="L24" s="284"/>
      <c r="M24" s="14"/>
    </row>
    <row r="25" spans="1:13" s="10" customFormat="1" ht="40" customHeight="1">
      <c r="A25" s="10" t="e">
        <f ca="1">IF(#REF!&lt;&gt;"",CELL("ROW",#REF!),"")</f>
        <v>#REF!</v>
      </c>
      <c r="B25" s="73"/>
      <c r="C25" s="173"/>
      <c r="D25" s="248"/>
      <c r="E25" s="303" t="str">
        <f>IF(ISNUMBER(C25), LOOKUP(D25,{"IK Decreased When Hammer Stopped","IK Increased When Hammer Stopped","No Change When Hammer Stopped"},{1,2,3}), "")</f>
        <v/>
      </c>
      <c r="F25" s="282"/>
      <c r="G25" s="174"/>
      <c r="H25" s="283"/>
      <c r="I25" s="281"/>
      <c r="J25" s="253"/>
      <c r="K25" s="303" t="str">
        <f>IF(ISNUMBER(C25),LOOKUP(J25,{"Broken Down Hole equipment","NA","Reached Target Depth","ROP Dropped Below Threshold","Sudden Hard Refusal"},{7,11,8,9,10}),"")</f>
        <v/>
      </c>
      <c r="L25" s="284"/>
      <c r="M25" s="14"/>
    </row>
    <row r="26" spans="1:13" s="10" customFormat="1" ht="40" customHeight="1">
      <c r="A26" s="10" t="e">
        <f ca="1">IF(#REF!&lt;&gt;"",CELL("ROW",#REF!),"")</f>
        <v>#REF!</v>
      </c>
      <c r="B26" s="73"/>
      <c r="C26" s="173"/>
      <c r="D26" s="248"/>
      <c r="E26" s="303" t="str">
        <f>IF(ISNUMBER(C26), LOOKUP(D26,{"IK Decreased When Hammer Stopped","IK Increased When Hammer Stopped","No Change When Hammer Stopped"},{1,2,3}), "")</f>
        <v/>
      </c>
      <c r="F26" s="282"/>
      <c r="G26" s="174"/>
      <c r="H26" s="283"/>
      <c r="I26" s="281"/>
      <c r="J26" s="253"/>
      <c r="K26" s="303" t="str">
        <f>IF(ISNUMBER(C26),LOOKUP(J26,{"Broken Down Hole equipment","NA","Reached Target Depth","ROP Dropped Below Threshold","Sudden Hard Refusal"},{7,11,8,9,10}),"")</f>
        <v/>
      </c>
      <c r="L26" s="284"/>
      <c r="M26" s="14"/>
    </row>
    <row r="27" spans="1:13" s="10" customFormat="1" ht="40" customHeight="1">
      <c r="A27" s="10" t="e">
        <f ca="1">IF(#REF!&lt;&gt;"",CELL("ROW",#REF!),"")</f>
        <v>#REF!</v>
      </c>
      <c r="B27" s="73"/>
      <c r="C27" s="173"/>
      <c r="D27" s="173"/>
      <c r="E27" s="303" t="str">
        <f>IF(ISNUMBER(C27), LOOKUP(D27,{"IK Decreased When Hammer Stopped","IK Increased When Hammer Stopped","No Change When Hammer Stopped"},{1,2,3}), "")</f>
        <v/>
      </c>
      <c r="F27" s="282"/>
      <c r="G27" s="174"/>
      <c r="H27" s="283"/>
      <c r="I27" s="281"/>
      <c r="J27" s="253"/>
      <c r="K27" s="303" t="str">
        <f>IF(ISNUMBER(C27),LOOKUP(J27,{"Broken Down Hole equipment","NA","Reached Target Depth","ROP Dropped Below Threshold","Sudden Hard Refusal"},{7,11,8,9,10}),"")</f>
        <v/>
      </c>
      <c r="L27" s="284"/>
      <c r="M27" s="14"/>
    </row>
    <row r="28" spans="1:13" s="10" customFormat="1" ht="40" customHeight="1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40" customHeight="1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40" customHeight="1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40" customHeight="1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40" customHeight="1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40" customHeight="1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40" customHeight="1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40" customHeight="1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40" customHeight="1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40" customHeight="1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40" customHeight="1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40" customHeight="1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40" customHeight="1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40" customHeight="1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40" customHeight="1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40" customHeight="1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40" customHeight="1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40" customHeight="1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10" customHeight="1">
      <c r="B46" s="25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27"/>
    </row>
    <row r="47" spans="1:13">
      <c r="C47" s="60" t="str">
        <f ca="1">CELL("filename",B10)</f>
        <v>\\cdlp-ttfile\Site_Characterization\PROJECT FOLDER\2020 PROJECTS\20.206201008 - KGS - MiHPT &amp; APS - Marietta, GA AFP6\APS\MSTJV\[DPT27_Groundwater Profiling Log_MSTJV.xlsx]IK Behavior</v>
      </c>
    </row>
    <row r="58" spans="2:3">
      <c r="B58" s="346"/>
      <c r="C58" s="347"/>
    </row>
    <row r="59" spans="2:3">
      <c r="B59" s="348"/>
      <c r="C59" s="349"/>
    </row>
  </sheetData>
  <sheetProtection selectLockedCells="1"/>
  <mergeCells count="12">
    <mergeCell ref="C1:L1"/>
    <mergeCell ref="C2:J3"/>
    <mergeCell ref="F4:G6"/>
    <mergeCell ref="I4:J5"/>
    <mergeCell ref="L13:L14"/>
    <mergeCell ref="B58:C58"/>
    <mergeCell ref="B59:C59"/>
    <mergeCell ref="C4:C5"/>
    <mergeCell ref="D4:D5"/>
    <mergeCell ref="C12:L12"/>
    <mergeCell ref="C15:L15"/>
    <mergeCell ref="C46:L46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17 K19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15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16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17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18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19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20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21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22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23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53125" defaultRowHeight="10"/>
  <cols>
    <col min="1" max="1" width="1.7265625" style="43" customWidth="1"/>
    <col min="2" max="5" width="12.7265625" style="43" customWidth="1"/>
    <col min="6" max="7" width="14.7265625" style="43" customWidth="1"/>
    <col min="8" max="8" width="12.81640625" style="43" customWidth="1"/>
    <col min="9" max="9" width="14.7265625" style="43" customWidth="1"/>
    <col min="10" max="10" width="9.7265625" style="43" customWidth="1"/>
    <col min="11" max="11" width="13.26953125" style="43" customWidth="1"/>
    <col min="12" max="12" width="27.7265625" style="43" customWidth="1"/>
    <col min="13" max="13" width="14.7265625" style="43" customWidth="1"/>
    <col min="14" max="14" width="7.453125" style="43" bestFit="1" customWidth="1"/>
    <col min="15" max="15" width="10" style="43" customWidth="1"/>
    <col min="16" max="16" width="1.7265625" style="43" customWidth="1"/>
    <col min="17" max="16384" width="9.453125" style="43"/>
  </cols>
  <sheetData>
    <row r="1" spans="1:16" ht="10" customHeight="1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5" customHeight="1">
      <c r="A2" s="44"/>
      <c r="B2" s="314" t="s">
        <v>17</v>
      </c>
      <c r="C2" s="388" t="s">
        <v>82</v>
      </c>
      <c r="D2" s="397"/>
      <c r="E2" s="278"/>
      <c r="F2" s="318" t="s">
        <v>26</v>
      </c>
      <c r="G2" s="318"/>
      <c r="H2" s="318"/>
      <c r="I2" s="318"/>
      <c r="J2" s="319" t="s">
        <v>14</v>
      </c>
      <c r="K2" s="319"/>
      <c r="L2" s="319"/>
      <c r="M2" s="388" t="s">
        <v>81</v>
      </c>
      <c r="N2" s="394"/>
      <c r="O2" s="171"/>
      <c r="P2" s="50" t="s">
        <v>13</v>
      </c>
    </row>
    <row r="3" spans="1:16" s="46" customFormat="1" ht="13" customHeight="1">
      <c r="A3" s="45"/>
      <c r="B3" s="315"/>
      <c r="C3" s="398"/>
      <c r="D3" s="398"/>
      <c r="E3" s="279"/>
      <c r="F3" s="325"/>
      <c r="G3" s="325"/>
      <c r="H3" s="325"/>
      <c r="I3" s="325"/>
      <c r="J3" s="320"/>
      <c r="K3" s="320"/>
      <c r="L3" s="320"/>
      <c r="M3" s="395"/>
      <c r="N3" s="396"/>
      <c r="O3" s="172"/>
      <c r="P3" s="47"/>
    </row>
    <row r="4" spans="1:16" s="46" customFormat="1" ht="30.65" customHeight="1">
      <c r="A4" s="45"/>
      <c r="B4" s="183"/>
      <c r="C4" s="280" t="s">
        <v>42</v>
      </c>
      <c r="D4" s="280" t="s">
        <v>43</v>
      </c>
      <c r="E4" s="183"/>
      <c r="F4" s="325"/>
      <c r="G4" s="325"/>
      <c r="H4" s="325"/>
      <c r="I4" s="325"/>
      <c r="J4" s="399"/>
      <c r="K4" s="399"/>
      <c r="L4" s="399"/>
      <c r="M4" s="399"/>
      <c r="N4" s="399"/>
      <c r="O4" s="172"/>
      <c r="P4" s="47"/>
    </row>
    <row r="5" spans="1:16" ht="30.75" customHeight="1">
      <c r="A5" s="44"/>
      <c r="B5" s="187" t="s">
        <v>44</v>
      </c>
      <c r="C5" s="307">
        <v>42560</v>
      </c>
      <c r="D5" s="307">
        <v>42560</v>
      </c>
      <c r="E5" s="326" t="s">
        <v>36</v>
      </c>
      <c r="F5" s="326"/>
      <c r="G5" s="388" t="s">
        <v>77</v>
      </c>
      <c r="H5" s="389"/>
      <c r="I5" s="189"/>
      <c r="J5" s="183"/>
      <c r="K5" s="190" t="s">
        <v>22</v>
      </c>
      <c r="L5" s="388" t="s">
        <v>80</v>
      </c>
      <c r="M5" s="389"/>
      <c r="N5" s="183"/>
      <c r="O5" s="171"/>
      <c r="P5" s="50"/>
    </row>
    <row r="6" spans="1:16" ht="23.15" customHeight="1">
      <c r="A6" s="44"/>
      <c r="B6" s="190" t="s">
        <v>16</v>
      </c>
      <c r="C6" s="400" t="s">
        <v>75</v>
      </c>
      <c r="D6" s="401"/>
      <c r="E6" s="191"/>
      <c r="F6" s="192" t="s">
        <v>53</v>
      </c>
      <c r="G6" s="388" t="s">
        <v>78</v>
      </c>
      <c r="H6" s="389"/>
      <c r="I6" s="191"/>
      <c r="J6" s="183"/>
      <c r="K6" s="190" t="s">
        <v>33</v>
      </c>
      <c r="L6" s="386">
        <v>38.312195000000003</v>
      </c>
      <c r="M6" s="387"/>
      <c r="N6" s="183"/>
      <c r="O6" s="171"/>
      <c r="P6" s="50"/>
    </row>
    <row r="7" spans="1:16" s="46" customFormat="1" ht="23.15" customHeight="1">
      <c r="A7" s="45"/>
      <c r="B7" s="192" t="s">
        <v>54</v>
      </c>
      <c r="C7" s="388">
        <v>206201008</v>
      </c>
      <c r="D7" s="389"/>
      <c r="E7" s="191"/>
      <c r="F7" s="190" t="s">
        <v>20</v>
      </c>
      <c r="G7" s="388" t="s">
        <v>79</v>
      </c>
      <c r="H7" s="389"/>
      <c r="I7" s="191"/>
      <c r="J7" s="193"/>
      <c r="K7" s="194" t="s">
        <v>37</v>
      </c>
      <c r="L7" s="386">
        <v>70.096273999999994</v>
      </c>
      <c r="M7" s="387"/>
      <c r="N7" s="191"/>
      <c r="O7" s="172"/>
      <c r="P7" s="47"/>
    </row>
    <row r="8" spans="1:16" s="46" customFormat="1" ht="23.15" customHeight="1">
      <c r="A8" s="45"/>
      <c r="B8" s="190" t="s">
        <v>19</v>
      </c>
      <c r="C8" s="388" t="s">
        <v>76</v>
      </c>
      <c r="D8" s="389"/>
      <c r="E8" s="191"/>
      <c r="F8" s="190" t="s">
        <v>38</v>
      </c>
      <c r="G8" s="390">
        <v>-38</v>
      </c>
      <c r="H8" s="391"/>
      <c r="I8" s="191"/>
      <c r="J8" s="183"/>
      <c r="K8" s="194" t="s">
        <v>23</v>
      </c>
      <c r="L8" s="388">
        <v>1</v>
      </c>
      <c r="M8" s="389"/>
      <c r="N8" s="183"/>
      <c r="O8" s="172"/>
      <c r="P8" s="47"/>
    </row>
    <row r="9" spans="1:16" s="52" customFormat="1" ht="8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>
      <c r="A10" s="44"/>
      <c r="B10" s="392" t="s">
        <v>10</v>
      </c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154"/>
      <c r="P10" s="50"/>
    </row>
    <row r="11" spans="1:16" s="49" customFormat="1" ht="26.5" customHeight="1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3" customHeight="1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10" customHeight="1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.5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C16" sqref="C16"/>
    </sheetView>
  </sheetViews>
  <sheetFormatPr defaultColWidth="12.1796875" defaultRowHeight="10"/>
  <cols>
    <col min="1" max="1" width="12.1796875" style="4" hidden="1" customWidth="1"/>
    <col min="2" max="2" width="1.7265625" style="4" customWidth="1"/>
    <col min="3" max="3" width="12.1796875" style="4" customWidth="1"/>
    <col min="4" max="4" width="20.7265625" style="4" customWidth="1"/>
    <col min="5" max="5" width="12.1796875" style="4" customWidth="1"/>
    <col min="6" max="6" width="22.1796875" style="4" customWidth="1"/>
    <col min="7" max="7" width="17.26953125" style="4" customWidth="1"/>
    <col min="8" max="8" width="20" style="4" customWidth="1"/>
    <col min="9" max="9" width="6.54296875" style="4" customWidth="1"/>
    <col min="10" max="10" width="12.1796875" style="4" customWidth="1"/>
    <col min="11" max="12" width="8.7265625" style="4" customWidth="1"/>
    <col min="13" max="13" width="8.7265625" style="4" hidden="1" customWidth="1"/>
    <col min="14" max="14" width="1.7265625" style="4" customWidth="1"/>
    <col min="15" max="16384" width="12.1796875" style="4"/>
  </cols>
  <sheetData>
    <row r="1" spans="1:14" ht="10" customHeight="1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10" customHeight="1">
      <c r="B2" s="73"/>
      <c r="C2" s="371" t="s">
        <v>64</v>
      </c>
      <c r="D2" s="372"/>
      <c r="E2" s="372"/>
      <c r="F2" s="372"/>
      <c r="G2" s="372"/>
      <c r="H2" s="372"/>
      <c r="I2" s="372"/>
      <c r="J2" s="372"/>
      <c r="K2" s="372"/>
      <c r="L2" s="372"/>
      <c r="M2" s="109"/>
      <c r="N2" s="14"/>
    </row>
    <row r="3" spans="1:14" ht="18.75" customHeight="1">
      <c r="B3" s="73"/>
      <c r="C3" s="355"/>
      <c r="D3" s="356"/>
      <c r="E3" s="356"/>
      <c r="F3" s="356"/>
      <c r="G3" s="356"/>
      <c r="H3" s="356"/>
      <c r="I3" s="356"/>
      <c r="J3" s="356"/>
      <c r="K3" s="356"/>
      <c r="L3" s="356"/>
      <c r="M3" s="109"/>
      <c r="N3" s="14"/>
    </row>
    <row r="4" spans="1:14" ht="25.15" customHeight="1">
      <c r="B4" s="73"/>
      <c r="C4" s="350" t="s">
        <v>52</v>
      </c>
      <c r="D4" s="351" t="str">
        <f>'Groundwater Profile Log'!C2</f>
        <v>Trinity</v>
      </c>
      <c r="E4" s="131"/>
      <c r="F4" s="357"/>
      <c r="G4" s="357"/>
      <c r="H4" s="357"/>
      <c r="I4" s="358" t="s">
        <v>14</v>
      </c>
      <c r="J4" s="358"/>
      <c r="K4" s="373" t="str">
        <f>'Groundwater Profile Log'!M2</f>
        <v>DPT-27</v>
      </c>
      <c r="L4" s="373">
        <f>'Groundwater Profile Log'!K2</f>
        <v>0</v>
      </c>
      <c r="M4" s="363"/>
      <c r="N4" s="14" t="s">
        <v>13</v>
      </c>
    </row>
    <row r="5" spans="1:14" s="9" customFormat="1" ht="13" customHeight="1">
      <c r="B5" s="101"/>
      <c r="C5" s="350"/>
      <c r="D5" s="351"/>
      <c r="E5" s="131"/>
      <c r="F5" s="357"/>
      <c r="G5" s="357"/>
      <c r="H5" s="357"/>
      <c r="I5" s="358"/>
      <c r="J5" s="358"/>
      <c r="K5" s="110"/>
      <c r="L5" s="110"/>
      <c r="M5" s="364"/>
      <c r="N5" s="13"/>
    </row>
    <row r="6" spans="1:14" s="9" customFormat="1" ht="13" customHeight="1">
      <c r="B6" s="101"/>
      <c r="C6" s="111"/>
      <c r="D6" s="104"/>
      <c r="E6" s="104"/>
      <c r="F6" s="357"/>
      <c r="G6" s="357"/>
      <c r="H6" s="357"/>
      <c r="I6" s="110"/>
      <c r="J6" s="104"/>
      <c r="K6" s="131"/>
      <c r="L6" s="131"/>
      <c r="M6" s="132"/>
      <c r="N6" s="13"/>
    </row>
    <row r="7" spans="1:14" ht="22.5" customHeight="1">
      <c r="B7" s="73"/>
      <c r="C7" s="112" t="s">
        <v>18</v>
      </c>
      <c r="D7" s="105">
        <f>'Groundwater Profile Log'!C5</f>
        <v>42560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5" t="str">
        <f>'Groundwater Profile Log'!L5</f>
        <v>Gas Drive</v>
      </c>
      <c r="L7" s="365"/>
      <c r="M7" s="115"/>
      <c r="N7" s="14"/>
    </row>
    <row r="8" spans="1:14" ht="23.15" customHeight="1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66">
        <f>Front!L6</f>
        <v>38.312195000000003</v>
      </c>
      <c r="L8" s="366"/>
      <c r="M8" s="115"/>
      <c r="N8" s="14"/>
    </row>
    <row r="9" spans="1:14" s="9" customFormat="1" ht="23.15" customHeight="1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6">
        <f>Front!L7</f>
        <v>70.096273999999994</v>
      </c>
      <c r="L9" s="366"/>
      <c r="M9" s="115"/>
      <c r="N9" s="13"/>
    </row>
    <row r="10" spans="1:14" s="9" customFormat="1" ht="23.15" customHeight="1">
      <c r="B10" s="101"/>
      <c r="C10" s="112" t="s">
        <v>19</v>
      </c>
      <c r="D10" s="133" t="str">
        <f>'Groundwater Profile Log'!C8</f>
        <v>DB</v>
      </c>
      <c r="E10" s="116"/>
      <c r="F10" s="135" t="s">
        <v>34</v>
      </c>
      <c r="G10" s="117">
        <f>'Groundwater Profile Log'!G8</f>
        <v>-38</v>
      </c>
      <c r="I10" s="139"/>
      <c r="J10" s="139" t="s">
        <v>23</v>
      </c>
      <c r="K10" s="365">
        <f>'Groundwater Profile Log'!L8</f>
        <v>1</v>
      </c>
      <c r="L10" s="365"/>
      <c r="M10" s="115"/>
      <c r="N10" s="13"/>
    </row>
    <row r="11" spans="1:14" ht="12" customHeight="1" thickBot="1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5" customHeight="1">
      <c r="B12" s="5"/>
      <c r="C12" s="102"/>
      <c r="D12" s="103"/>
      <c r="E12" s="170"/>
      <c r="F12" s="161"/>
      <c r="G12" s="369"/>
      <c r="H12" s="370"/>
      <c r="I12" s="370"/>
      <c r="J12" s="165"/>
      <c r="K12" s="103"/>
      <c r="L12" s="103"/>
      <c r="M12" s="90"/>
      <c r="N12" s="5"/>
    </row>
    <row r="13" spans="1:14" s="7" customFormat="1" ht="26.5" customHeight="1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67" t="s">
        <v>1</v>
      </c>
      <c r="K13" s="368"/>
      <c r="L13" s="368"/>
      <c r="M13" s="39"/>
      <c r="N13" s="31"/>
    </row>
    <row r="14" spans="1:14" ht="13" customHeight="1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5">
      <c r="B15" s="17"/>
      <c r="C15" s="353"/>
      <c r="D15" s="353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40" customHeight="1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1"/>
      <c r="K16" s="362"/>
      <c r="L16" s="362"/>
      <c r="M16" s="362"/>
      <c r="N16" s="14"/>
    </row>
    <row r="17" spans="1:14" s="10" customFormat="1" ht="40" customHeight="1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1"/>
      <c r="K17" s="362"/>
      <c r="L17" s="362"/>
      <c r="M17" s="362"/>
      <c r="N17" s="14"/>
    </row>
    <row r="18" spans="1:14" s="10" customFormat="1" ht="40" customHeight="1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1"/>
      <c r="K18" s="362"/>
      <c r="L18" s="362"/>
      <c r="M18" s="362"/>
      <c r="N18" s="14"/>
    </row>
    <row r="19" spans="1:14" s="10" customFormat="1" ht="40" customHeight="1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1"/>
      <c r="K19" s="362"/>
      <c r="L19" s="362"/>
      <c r="M19" s="362"/>
      <c r="N19" s="14"/>
    </row>
    <row r="20" spans="1:14" s="10" customFormat="1" ht="40" customHeight="1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1"/>
      <c r="K20" s="362"/>
      <c r="L20" s="362"/>
      <c r="M20" s="362"/>
      <c r="N20" s="14"/>
    </row>
    <row r="21" spans="1:14" s="10" customFormat="1" ht="40" customHeight="1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1"/>
      <c r="K21" s="362"/>
      <c r="L21" s="362"/>
      <c r="M21" s="362"/>
      <c r="N21" s="14"/>
    </row>
    <row r="22" spans="1:14" s="10" customFormat="1" ht="40" customHeight="1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1"/>
      <c r="K22" s="362"/>
      <c r="L22" s="362"/>
      <c r="M22" s="362"/>
      <c r="N22" s="14"/>
    </row>
    <row r="23" spans="1:14" s="10" customFormat="1" ht="40" customHeight="1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1"/>
      <c r="K23" s="362"/>
      <c r="L23" s="362"/>
      <c r="M23" s="362"/>
      <c r="N23" s="14"/>
    </row>
    <row r="24" spans="1:14" s="10" customFormat="1" ht="40" customHeight="1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1"/>
      <c r="K24" s="362"/>
      <c r="L24" s="362"/>
      <c r="M24" s="362"/>
      <c r="N24" s="14"/>
    </row>
    <row r="25" spans="1:14" s="10" customFormat="1" ht="40" customHeight="1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1"/>
      <c r="K25" s="362"/>
      <c r="L25" s="362"/>
      <c r="M25" s="362"/>
      <c r="N25" s="14"/>
    </row>
    <row r="26" spans="1:14" s="10" customFormat="1" ht="40" customHeight="1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1"/>
      <c r="K26" s="362"/>
      <c r="L26" s="362"/>
      <c r="M26" s="362"/>
      <c r="N26" s="14"/>
    </row>
    <row r="27" spans="1:14" s="10" customFormat="1" ht="40" customHeight="1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1"/>
      <c r="K27" s="362"/>
      <c r="L27" s="362"/>
      <c r="M27" s="362"/>
      <c r="N27" s="14"/>
    </row>
    <row r="28" spans="1:14" s="10" customFormat="1" ht="40" customHeight="1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1"/>
      <c r="K28" s="362"/>
      <c r="L28" s="362"/>
      <c r="M28" s="362"/>
      <c r="N28" s="14"/>
    </row>
    <row r="29" spans="1:14" s="10" customFormat="1" ht="40" customHeight="1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1"/>
      <c r="K29" s="362"/>
      <c r="L29" s="362"/>
      <c r="M29" s="362"/>
      <c r="N29" s="14"/>
    </row>
    <row r="30" spans="1:14" s="10" customFormat="1" ht="40" customHeight="1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1"/>
      <c r="K30" s="362"/>
      <c r="L30" s="362"/>
      <c r="M30" s="362"/>
      <c r="N30" s="14"/>
    </row>
    <row r="31" spans="1:14" s="10" customFormat="1" ht="40" customHeight="1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1"/>
      <c r="K31" s="362"/>
      <c r="L31" s="362"/>
      <c r="M31" s="362"/>
      <c r="N31" s="14"/>
    </row>
    <row r="32" spans="1:14" s="10" customFormat="1" ht="40" customHeight="1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1"/>
      <c r="K32" s="362"/>
      <c r="L32" s="362"/>
      <c r="M32" s="362"/>
      <c r="N32" s="14"/>
    </row>
    <row r="33" spans="1:14" s="10" customFormat="1" ht="40" customHeight="1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1"/>
      <c r="K33" s="362"/>
      <c r="L33" s="362"/>
      <c r="M33" s="362"/>
      <c r="N33" s="14"/>
    </row>
    <row r="34" spans="1:14" s="10" customFormat="1" ht="40" customHeight="1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1"/>
      <c r="K34" s="362"/>
      <c r="L34" s="362"/>
      <c r="M34" s="362"/>
      <c r="N34" s="14"/>
    </row>
    <row r="35" spans="1:14" s="10" customFormat="1" ht="40" customHeight="1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1"/>
      <c r="K35" s="362"/>
      <c r="L35" s="362"/>
      <c r="M35" s="362"/>
      <c r="N35" s="14"/>
    </row>
    <row r="36" spans="1:14" s="10" customFormat="1" ht="40" customHeight="1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1"/>
      <c r="K36" s="362"/>
      <c r="L36" s="362"/>
      <c r="M36" s="362"/>
      <c r="N36" s="14"/>
    </row>
    <row r="37" spans="1:14" s="10" customFormat="1" ht="40" customHeight="1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1"/>
      <c r="K37" s="362"/>
      <c r="L37" s="362"/>
      <c r="M37" s="362"/>
      <c r="N37" s="14"/>
    </row>
    <row r="38" spans="1:14" s="10" customFormat="1" ht="40" customHeight="1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1"/>
      <c r="K38" s="362"/>
      <c r="L38" s="362"/>
      <c r="M38" s="362"/>
      <c r="N38" s="14"/>
    </row>
    <row r="39" spans="1:14" s="10" customFormat="1" ht="40" customHeight="1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1"/>
      <c r="K39" s="362"/>
      <c r="L39" s="362"/>
      <c r="M39" s="362"/>
      <c r="N39" s="14"/>
    </row>
    <row r="40" spans="1:14" s="10" customFormat="1" ht="40" customHeight="1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1"/>
      <c r="K40" s="362"/>
      <c r="L40" s="362"/>
      <c r="M40" s="362"/>
      <c r="N40" s="14"/>
    </row>
    <row r="41" spans="1:14" s="10" customFormat="1" ht="40" customHeight="1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1"/>
      <c r="K41" s="362"/>
      <c r="L41" s="362"/>
      <c r="M41" s="362"/>
      <c r="N41" s="14"/>
    </row>
    <row r="42" spans="1:14" s="10" customFormat="1" ht="40" customHeight="1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1"/>
      <c r="K42" s="362"/>
      <c r="L42" s="362"/>
      <c r="M42" s="362"/>
      <c r="N42" s="14"/>
    </row>
    <row r="43" spans="1:14" s="10" customFormat="1" ht="40" customHeight="1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1"/>
      <c r="K43" s="362"/>
      <c r="L43" s="362"/>
      <c r="M43" s="362"/>
      <c r="N43" s="14"/>
    </row>
    <row r="44" spans="1:14" s="10" customFormat="1" ht="40" customHeight="1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1"/>
      <c r="K44" s="362"/>
      <c r="L44" s="362"/>
      <c r="M44" s="362"/>
      <c r="N44" s="14"/>
    </row>
    <row r="45" spans="1:14" s="10" customFormat="1" ht="40" customHeight="1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1"/>
      <c r="K45" s="362"/>
      <c r="L45" s="362"/>
      <c r="M45" s="362"/>
      <c r="N45" s="14"/>
    </row>
    <row r="46" spans="1:14" s="10" customFormat="1" ht="40" customHeight="1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1"/>
      <c r="K46" s="362"/>
      <c r="L46" s="362"/>
      <c r="M46" s="362"/>
      <c r="N46" s="14"/>
    </row>
    <row r="47" spans="1:14" ht="10" customHeight="1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>
      <c r="C48" s="60" t="str">
        <f ca="1">CELL("filename",B10)</f>
        <v>\\cdlp-ttfile\Site_Characterization\PROJECT FOLDER\2020 PROJECTS\20.206201008 - KGS - MiHPT &amp; APS - Marietta, GA AFP6\APS\MSTJV\[DPT27_Groundwater Profiling Log_MSTJV.xlsx]Sample Attempt</v>
      </c>
    </row>
    <row r="49" spans="2:13">
      <c r="M49" s="140"/>
    </row>
    <row r="59" spans="2:13">
      <c r="B59" s="346"/>
      <c r="C59" s="347"/>
    </row>
    <row r="60" spans="2:13">
      <c r="B60" s="348"/>
      <c r="C60" s="349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8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5"/>
  <sheetData>
    <row r="1" spans="1:8">
      <c r="A1" t="s">
        <v>134</v>
      </c>
      <c r="B1" t="s">
        <v>135</v>
      </c>
      <c r="C1" t="s">
        <v>136</v>
      </c>
      <c r="D1" t="s">
        <v>137</v>
      </c>
      <c r="E1" t="s">
        <v>45</v>
      </c>
      <c r="F1" t="s">
        <v>138</v>
      </c>
      <c r="G1" t="s">
        <v>139</v>
      </c>
      <c r="H1" t="s">
        <v>62</v>
      </c>
    </row>
    <row r="2" spans="1:8">
      <c r="A2">
        <v>105133.93700000001</v>
      </c>
      <c r="B2">
        <v>-39.954000000000001</v>
      </c>
      <c r="C2">
        <v>-39.954000000000001</v>
      </c>
      <c r="D2">
        <v>0</v>
      </c>
      <c r="E2">
        <v>198.32599999999999</v>
      </c>
      <c r="F2">
        <v>80</v>
      </c>
      <c r="G2">
        <v>55.646000000000001</v>
      </c>
      <c r="H2">
        <v>4.4342999999999995</v>
      </c>
    </row>
    <row r="3" spans="1:8">
      <c r="A3">
        <v>105134.898</v>
      </c>
      <c r="B3">
        <v>-40.020000000000003</v>
      </c>
      <c r="C3">
        <v>-40.020000000000003</v>
      </c>
      <c r="D3">
        <v>6.8949999999999996</v>
      </c>
      <c r="E3">
        <v>196.49299999999999</v>
      </c>
      <c r="F3">
        <v>80</v>
      </c>
      <c r="G3">
        <v>55.872999999999998</v>
      </c>
      <c r="H3">
        <v>4.3415999999999997</v>
      </c>
    </row>
    <row r="4" spans="1:8">
      <c r="A4">
        <v>105135.867</v>
      </c>
      <c r="B4">
        <v>-40.097000000000001</v>
      </c>
      <c r="C4">
        <v>-40.097000000000001</v>
      </c>
      <c r="D4">
        <v>7.9550000000000001</v>
      </c>
      <c r="E4">
        <v>195.506</v>
      </c>
      <c r="F4">
        <v>80</v>
      </c>
      <c r="G4">
        <v>56.673999999999999</v>
      </c>
      <c r="H4">
        <v>4.2930000000000001</v>
      </c>
    </row>
    <row r="5" spans="1:8">
      <c r="A5">
        <v>105136.508</v>
      </c>
      <c r="B5">
        <v>-40.151000000000003</v>
      </c>
      <c r="C5">
        <v>-40.151000000000003</v>
      </c>
      <c r="D5">
        <v>8.36</v>
      </c>
      <c r="E5">
        <v>195.11799999999999</v>
      </c>
      <c r="F5">
        <v>80</v>
      </c>
      <c r="G5">
        <v>55.793999999999997</v>
      </c>
      <c r="H5">
        <v>4.2740999999999998</v>
      </c>
    </row>
    <row r="6" spans="1:8">
      <c r="A6">
        <v>105137.148</v>
      </c>
      <c r="B6">
        <v>-40.206000000000003</v>
      </c>
      <c r="C6">
        <v>-40.206000000000003</v>
      </c>
      <c r="D6">
        <v>8.6129999999999995</v>
      </c>
      <c r="E6">
        <v>194.66900000000001</v>
      </c>
      <c r="F6">
        <v>80</v>
      </c>
      <c r="G6">
        <v>56.600999999999999</v>
      </c>
      <c r="H6">
        <v>4.2516000000000007</v>
      </c>
    </row>
    <row r="7" spans="1:8">
      <c r="A7">
        <v>105137.789</v>
      </c>
      <c r="B7">
        <v>-40.26</v>
      </c>
      <c r="C7">
        <v>-40.26</v>
      </c>
      <c r="D7">
        <v>8.4450000000000003</v>
      </c>
      <c r="E7">
        <v>195.434</v>
      </c>
      <c r="F7">
        <v>80</v>
      </c>
      <c r="G7">
        <v>56.308</v>
      </c>
      <c r="H7">
        <v>4.2894000000000005</v>
      </c>
    </row>
    <row r="8" spans="1:8">
      <c r="A8">
        <v>105138.43</v>
      </c>
      <c r="B8">
        <v>-40.314999999999998</v>
      </c>
      <c r="C8">
        <v>-40.314999999999998</v>
      </c>
      <c r="D8">
        <v>8.6069999999999993</v>
      </c>
      <c r="E8">
        <v>196.60400000000001</v>
      </c>
      <c r="F8">
        <v>80</v>
      </c>
      <c r="G8">
        <v>56.366</v>
      </c>
      <c r="H8">
        <v>4.3470000000000004</v>
      </c>
    </row>
    <row r="9" spans="1:8">
      <c r="A9">
        <v>105139.07</v>
      </c>
      <c r="B9">
        <v>-40.369</v>
      </c>
      <c r="C9">
        <v>-40.369</v>
      </c>
      <c r="D9">
        <v>8.3919999999999995</v>
      </c>
      <c r="E9">
        <v>195.999</v>
      </c>
      <c r="F9">
        <v>80</v>
      </c>
      <c r="G9">
        <v>56.661999999999999</v>
      </c>
      <c r="H9">
        <v>4.3172999999999995</v>
      </c>
    </row>
    <row r="10" spans="1:8">
      <c r="A10">
        <v>105140.031</v>
      </c>
      <c r="B10">
        <v>-40.433</v>
      </c>
      <c r="C10">
        <v>-40.433</v>
      </c>
      <c r="D10">
        <v>6.6790000000000003</v>
      </c>
      <c r="E10">
        <v>194.80099999999999</v>
      </c>
      <c r="F10">
        <v>80</v>
      </c>
      <c r="G10">
        <v>55.328000000000003</v>
      </c>
      <c r="H10">
        <v>4.2579000000000002</v>
      </c>
    </row>
    <row r="11" spans="1:8">
      <c r="A11">
        <v>105141.31200000001</v>
      </c>
      <c r="B11">
        <v>-40.491999999999997</v>
      </c>
      <c r="C11">
        <v>-40.491999999999997</v>
      </c>
      <c r="D11">
        <v>4.5570000000000004</v>
      </c>
      <c r="E11">
        <v>195.71799999999999</v>
      </c>
      <c r="F11">
        <v>80</v>
      </c>
      <c r="G11">
        <v>56.16</v>
      </c>
      <c r="H11">
        <v>4.3029000000000002</v>
      </c>
    </row>
    <row r="12" spans="1:8">
      <c r="A12">
        <v>105142.93</v>
      </c>
      <c r="B12">
        <v>-40.542999999999999</v>
      </c>
      <c r="C12">
        <v>-40.542999999999999</v>
      </c>
      <c r="D12">
        <v>3.2</v>
      </c>
      <c r="E12">
        <v>190.63900000000001</v>
      </c>
      <c r="F12">
        <v>80</v>
      </c>
      <c r="G12">
        <v>57.506</v>
      </c>
      <c r="H12">
        <v>4.0617000000000001</v>
      </c>
    </row>
    <row r="13" spans="1:8">
      <c r="A13">
        <v>105718.69500000001</v>
      </c>
      <c r="B13">
        <v>-40.594999999999999</v>
      </c>
      <c r="C13">
        <v>-40.593000000000004</v>
      </c>
      <c r="D13">
        <v>0</v>
      </c>
      <c r="E13">
        <v>52.539000000000001</v>
      </c>
      <c r="F13">
        <v>80</v>
      </c>
      <c r="G13">
        <v>68.022000000000006</v>
      </c>
      <c r="H13">
        <v>0.67500000000000004</v>
      </c>
    </row>
    <row r="14" spans="1:8">
      <c r="A14">
        <v>105722.227</v>
      </c>
      <c r="B14">
        <v>-40.65</v>
      </c>
      <c r="C14">
        <v>-40.646999999999998</v>
      </c>
      <c r="D14">
        <v>1.5249999999999999</v>
      </c>
      <c r="E14">
        <v>47.470999999999997</v>
      </c>
      <c r="F14">
        <v>80</v>
      </c>
      <c r="G14">
        <v>68.724000000000004</v>
      </c>
      <c r="H14">
        <v>0.6039000000000001</v>
      </c>
    </row>
    <row r="15" spans="1:8">
      <c r="A15">
        <v>105725.406</v>
      </c>
      <c r="B15">
        <v>-40.703000000000003</v>
      </c>
      <c r="C15">
        <v>-40.698999999999998</v>
      </c>
      <c r="D15">
        <v>1.631</v>
      </c>
      <c r="E15">
        <v>32.302</v>
      </c>
      <c r="F15">
        <v>80</v>
      </c>
      <c r="G15">
        <v>69.766999999999996</v>
      </c>
      <c r="H15">
        <v>0.39960000000000001</v>
      </c>
    </row>
    <row r="16" spans="1:8">
      <c r="A16">
        <v>105728.281</v>
      </c>
      <c r="B16">
        <v>-40.755000000000003</v>
      </c>
      <c r="C16">
        <v>-40.75</v>
      </c>
      <c r="D16">
        <v>1.754</v>
      </c>
      <c r="E16">
        <v>12.542</v>
      </c>
      <c r="F16">
        <v>80</v>
      </c>
      <c r="G16">
        <v>70.739999999999995</v>
      </c>
      <c r="H16">
        <v>0.15030000000000002</v>
      </c>
    </row>
    <row r="17" spans="1:8">
      <c r="A17">
        <v>105731.156</v>
      </c>
      <c r="B17">
        <v>-40.81</v>
      </c>
      <c r="C17">
        <v>-40.802999999999997</v>
      </c>
      <c r="D17">
        <v>1.8540000000000001</v>
      </c>
      <c r="E17">
        <v>0.93300000000000005</v>
      </c>
      <c r="F17">
        <v>80</v>
      </c>
      <c r="G17">
        <v>71.634</v>
      </c>
      <c r="H17">
        <v>1.0800000000000001E-2</v>
      </c>
    </row>
    <row r="18" spans="1:8">
      <c r="A18">
        <v>105735.016</v>
      </c>
      <c r="B18">
        <v>-40.863</v>
      </c>
      <c r="C18">
        <v>-40.854999999999997</v>
      </c>
      <c r="D18">
        <v>1.341</v>
      </c>
      <c r="E18">
        <v>0.45400000000000001</v>
      </c>
      <c r="F18">
        <v>80</v>
      </c>
      <c r="G18">
        <v>73.090999999999994</v>
      </c>
      <c r="H18">
        <v>5.4000000000000003E-3</v>
      </c>
    </row>
    <row r="19" spans="1:8">
      <c r="A19">
        <v>105739.54700000001</v>
      </c>
      <c r="B19">
        <v>-40.914999999999999</v>
      </c>
      <c r="C19">
        <v>-40.905999999999999</v>
      </c>
      <c r="D19">
        <v>1.1379999999999999</v>
      </c>
      <c r="E19">
        <v>0.433</v>
      </c>
      <c r="F19">
        <v>80</v>
      </c>
      <c r="G19">
        <v>71.537999999999997</v>
      </c>
      <c r="H19">
        <v>5.4000000000000003E-3</v>
      </c>
    </row>
    <row r="20" spans="1:8">
      <c r="A20">
        <v>105743.734</v>
      </c>
      <c r="B20">
        <v>-40.969000000000001</v>
      </c>
      <c r="C20">
        <v>-40.957999999999998</v>
      </c>
      <c r="D20">
        <v>1.2390000000000001</v>
      </c>
      <c r="E20">
        <v>0.42499999999999999</v>
      </c>
      <c r="F20">
        <v>80</v>
      </c>
      <c r="G20">
        <v>71.233999999999995</v>
      </c>
      <c r="H20">
        <v>5.4000000000000003E-3</v>
      </c>
    </row>
    <row r="21" spans="1:8">
      <c r="A21">
        <v>105746.961</v>
      </c>
      <c r="B21">
        <v>-41.021999999999998</v>
      </c>
      <c r="C21">
        <v>-41.01</v>
      </c>
      <c r="D21">
        <v>1.62</v>
      </c>
      <c r="E21">
        <v>0.42199999999999999</v>
      </c>
      <c r="F21">
        <v>80</v>
      </c>
      <c r="G21">
        <v>72.025999999999996</v>
      </c>
      <c r="H21">
        <v>5.4000000000000003E-3</v>
      </c>
    </row>
    <row r="22" spans="1:8">
      <c r="A22">
        <v>105750.516</v>
      </c>
      <c r="B22">
        <v>-41.075000000000003</v>
      </c>
      <c r="C22">
        <v>-41.061999999999998</v>
      </c>
      <c r="D22">
        <v>1.4379999999999999</v>
      </c>
      <c r="E22">
        <v>4.51</v>
      </c>
      <c r="F22">
        <v>80</v>
      </c>
      <c r="G22">
        <v>70.358999999999995</v>
      </c>
      <c r="H22">
        <v>5.3100000000000001E-2</v>
      </c>
    </row>
    <row r="23" spans="1:8">
      <c r="A23">
        <v>105755.31200000001</v>
      </c>
      <c r="B23">
        <v>-41.125999999999998</v>
      </c>
      <c r="C23">
        <v>-41.112000000000002</v>
      </c>
      <c r="D23">
        <v>1.0529999999999999</v>
      </c>
      <c r="E23">
        <v>0.54400000000000004</v>
      </c>
      <c r="F23">
        <v>80</v>
      </c>
      <c r="G23">
        <v>71.131</v>
      </c>
      <c r="H23">
        <v>6.3E-3</v>
      </c>
    </row>
    <row r="24" spans="1:8">
      <c r="A24">
        <v>105760.141</v>
      </c>
      <c r="B24">
        <v>-41.176000000000002</v>
      </c>
      <c r="C24">
        <v>-41.161000000000001</v>
      </c>
      <c r="D24">
        <v>1.012</v>
      </c>
      <c r="E24">
        <v>0.75600000000000001</v>
      </c>
      <c r="F24">
        <v>80</v>
      </c>
      <c r="G24">
        <v>72.355999999999995</v>
      </c>
      <c r="H24">
        <v>9.0000000000000011E-3</v>
      </c>
    </row>
    <row r="25" spans="1:8">
      <c r="A25">
        <v>105764.656</v>
      </c>
      <c r="B25">
        <v>-41.23</v>
      </c>
      <c r="C25">
        <v>-41.213000000000001</v>
      </c>
      <c r="D25">
        <v>1.149</v>
      </c>
      <c r="E25">
        <v>3.6920000000000002</v>
      </c>
      <c r="F25">
        <v>80</v>
      </c>
      <c r="G25">
        <v>71.296000000000006</v>
      </c>
      <c r="H25">
        <v>4.3200000000000002E-2</v>
      </c>
    </row>
    <row r="26" spans="1:8">
      <c r="A26">
        <v>105769.469</v>
      </c>
      <c r="B26">
        <v>-41.281999999999996</v>
      </c>
      <c r="C26">
        <v>-41.264000000000003</v>
      </c>
      <c r="D26">
        <v>1.06</v>
      </c>
      <c r="E26">
        <v>4.5359999999999996</v>
      </c>
      <c r="F26">
        <v>80</v>
      </c>
      <c r="G26">
        <v>70.061000000000007</v>
      </c>
      <c r="H26">
        <v>5.3999999999999999E-2</v>
      </c>
    </row>
    <row r="27" spans="1:8">
      <c r="A27">
        <v>105774.531</v>
      </c>
      <c r="B27">
        <v>-41.335000000000001</v>
      </c>
      <c r="C27">
        <v>-41.314999999999998</v>
      </c>
      <c r="D27">
        <v>1.018</v>
      </c>
      <c r="E27">
        <v>5.6859999999999999</v>
      </c>
      <c r="F27">
        <v>80</v>
      </c>
      <c r="G27">
        <v>71.257000000000005</v>
      </c>
      <c r="H27">
        <v>6.7500000000000004E-2</v>
      </c>
    </row>
    <row r="28" spans="1:8">
      <c r="A28">
        <v>105779.016</v>
      </c>
      <c r="B28">
        <v>-41.384999999999998</v>
      </c>
      <c r="C28">
        <v>-41.365000000000002</v>
      </c>
      <c r="D28">
        <v>1.105</v>
      </c>
      <c r="E28">
        <v>9.3949999999999996</v>
      </c>
      <c r="F28">
        <v>80</v>
      </c>
      <c r="G28">
        <v>71.936999999999998</v>
      </c>
      <c r="H28">
        <v>0.1116</v>
      </c>
    </row>
    <row r="29" spans="1:8">
      <c r="A29">
        <v>105784.156</v>
      </c>
      <c r="B29">
        <v>-41.436</v>
      </c>
      <c r="C29">
        <v>-41.414000000000001</v>
      </c>
      <c r="D29">
        <v>0.95399999999999996</v>
      </c>
      <c r="E29">
        <v>7.9269999999999996</v>
      </c>
      <c r="F29">
        <v>80</v>
      </c>
      <c r="G29">
        <v>71.436000000000007</v>
      </c>
      <c r="H29">
        <v>9.4500000000000001E-2</v>
      </c>
    </row>
    <row r="30" spans="1:8">
      <c r="A30">
        <v>105788.977</v>
      </c>
      <c r="B30">
        <v>-41.488</v>
      </c>
      <c r="C30">
        <v>-41.465000000000003</v>
      </c>
      <c r="D30">
        <v>1.0609999999999999</v>
      </c>
      <c r="E30">
        <v>7.032</v>
      </c>
      <c r="F30">
        <v>80</v>
      </c>
      <c r="G30">
        <v>72.397999999999996</v>
      </c>
      <c r="H30">
        <v>8.3699999999999997E-2</v>
      </c>
    </row>
    <row r="31" spans="1:8">
      <c r="A31">
        <v>105794.461</v>
      </c>
      <c r="B31">
        <v>-41.537999999999997</v>
      </c>
      <c r="C31">
        <v>-41.514000000000003</v>
      </c>
      <c r="D31">
        <v>0.89</v>
      </c>
      <c r="E31">
        <v>9.5679999999999996</v>
      </c>
      <c r="F31">
        <v>80</v>
      </c>
      <c r="G31">
        <v>71.257000000000005</v>
      </c>
      <c r="H31">
        <v>0.1143</v>
      </c>
    </row>
    <row r="32" spans="1:8">
      <c r="A32">
        <v>105799.94500000001</v>
      </c>
      <c r="B32">
        <v>-41.591000000000001</v>
      </c>
      <c r="C32">
        <v>-41.564999999999998</v>
      </c>
      <c r="D32">
        <v>0.93400000000000005</v>
      </c>
      <c r="E32">
        <v>11.102</v>
      </c>
      <c r="F32">
        <v>80</v>
      </c>
      <c r="G32">
        <v>72.914000000000001</v>
      </c>
      <c r="H32">
        <v>0.1323</v>
      </c>
    </row>
    <row r="33" spans="1:8">
      <c r="A33">
        <v>105805.406</v>
      </c>
      <c r="B33">
        <v>-41.643999999999998</v>
      </c>
      <c r="C33">
        <v>-41.616999999999997</v>
      </c>
      <c r="D33">
        <v>0.94799999999999995</v>
      </c>
      <c r="E33">
        <v>13.058</v>
      </c>
      <c r="F33">
        <v>80</v>
      </c>
      <c r="G33">
        <v>71.882999999999996</v>
      </c>
      <c r="H33">
        <v>0.15659999999999999</v>
      </c>
    </row>
    <row r="34" spans="1:8">
      <c r="A34">
        <v>105809.586</v>
      </c>
      <c r="B34">
        <v>-41.695999999999998</v>
      </c>
      <c r="C34">
        <v>-41.667000000000002</v>
      </c>
      <c r="D34">
        <v>1.206</v>
      </c>
      <c r="E34">
        <v>14.34</v>
      </c>
      <c r="F34">
        <v>80</v>
      </c>
      <c r="G34">
        <v>70.867999999999995</v>
      </c>
      <c r="H34">
        <v>0.1719</v>
      </c>
    </row>
    <row r="35" spans="1:8">
      <c r="A35">
        <v>105813.766</v>
      </c>
      <c r="B35">
        <v>-41.75</v>
      </c>
      <c r="C35">
        <v>-41.720999999999997</v>
      </c>
      <c r="D35">
        <v>1.2809999999999999</v>
      </c>
      <c r="E35">
        <v>19.085999999999999</v>
      </c>
      <c r="F35">
        <v>80</v>
      </c>
      <c r="G35">
        <v>70.146000000000001</v>
      </c>
      <c r="H35">
        <v>0.23040000000000002</v>
      </c>
    </row>
    <row r="36" spans="1:8">
      <c r="A36">
        <v>105817.594</v>
      </c>
      <c r="B36">
        <v>-41.802</v>
      </c>
      <c r="C36">
        <v>-41.771000000000001</v>
      </c>
      <c r="D36">
        <v>1.319</v>
      </c>
      <c r="E36">
        <v>20.97</v>
      </c>
      <c r="F36">
        <v>80</v>
      </c>
      <c r="G36">
        <v>69.180000000000007</v>
      </c>
      <c r="H36">
        <v>0.25379999999999997</v>
      </c>
    </row>
    <row r="37" spans="1:8">
      <c r="A37">
        <v>105821.44500000001</v>
      </c>
      <c r="B37">
        <v>-41.853000000000002</v>
      </c>
      <c r="C37">
        <v>-41.820999999999998</v>
      </c>
      <c r="D37">
        <v>1.292</v>
      </c>
      <c r="E37">
        <v>21.675000000000001</v>
      </c>
      <c r="F37">
        <v>80</v>
      </c>
      <c r="G37">
        <v>72.787000000000006</v>
      </c>
      <c r="H37">
        <v>0.26279999999999998</v>
      </c>
    </row>
    <row r="38" spans="1:8">
      <c r="A38">
        <v>105825.625</v>
      </c>
      <c r="B38">
        <v>-41.905000000000001</v>
      </c>
      <c r="C38">
        <v>-41.872</v>
      </c>
      <c r="D38">
        <v>1.2190000000000001</v>
      </c>
      <c r="E38">
        <v>25.390999999999998</v>
      </c>
      <c r="F38">
        <v>80</v>
      </c>
      <c r="G38">
        <v>71.757999999999996</v>
      </c>
      <c r="H38">
        <v>0.30959999999999999</v>
      </c>
    </row>
    <row r="39" spans="1:8">
      <c r="A39">
        <v>105829.492</v>
      </c>
      <c r="B39">
        <v>-41.959000000000003</v>
      </c>
      <c r="C39">
        <v>-41.923999999999999</v>
      </c>
      <c r="D39">
        <v>1.35</v>
      </c>
      <c r="E39">
        <v>29.31</v>
      </c>
      <c r="F39">
        <v>80</v>
      </c>
      <c r="G39">
        <v>71.590999999999994</v>
      </c>
      <c r="H39">
        <v>0.36000000000000004</v>
      </c>
    </row>
    <row r="40" spans="1:8">
      <c r="A40">
        <v>105833.344</v>
      </c>
      <c r="B40">
        <v>-42.015000000000001</v>
      </c>
      <c r="C40">
        <v>-41.978999999999999</v>
      </c>
      <c r="D40">
        <v>1.4239999999999999</v>
      </c>
      <c r="E40">
        <v>37.981000000000002</v>
      </c>
      <c r="F40">
        <v>80</v>
      </c>
      <c r="G40">
        <v>71.757000000000005</v>
      </c>
      <c r="H40">
        <v>0.47430000000000005</v>
      </c>
    </row>
    <row r="41" spans="1:8">
      <c r="A41">
        <v>105836.219</v>
      </c>
      <c r="B41">
        <v>-42.067999999999998</v>
      </c>
      <c r="C41">
        <v>-42.030999999999999</v>
      </c>
      <c r="D41">
        <v>1.794</v>
      </c>
      <c r="E41">
        <v>53.963999999999999</v>
      </c>
      <c r="F41">
        <v>80</v>
      </c>
      <c r="G41">
        <v>70.183000000000007</v>
      </c>
      <c r="H41">
        <v>0.69569999999999999</v>
      </c>
    </row>
    <row r="42" spans="1:8">
      <c r="A42">
        <v>105839.43</v>
      </c>
      <c r="B42">
        <v>-42.122</v>
      </c>
      <c r="C42">
        <v>-42.084000000000003</v>
      </c>
      <c r="D42">
        <v>1.651</v>
      </c>
      <c r="E42">
        <v>57.414999999999999</v>
      </c>
      <c r="F42">
        <v>80</v>
      </c>
      <c r="G42">
        <v>70.301000000000002</v>
      </c>
      <c r="H42">
        <v>0.74519999999999997</v>
      </c>
    </row>
    <row r="43" spans="1:8">
      <c r="A43">
        <v>105842.008</v>
      </c>
      <c r="B43">
        <v>-42.177</v>
      </c>
      <c r="C43">
        <v>-42.137</v>
      </c>
      <c r="D43">
        <v>2.0569999999999999</v>
      </c>
      <c r="E43">
        <v>59.213000000000001</v>
      </c>
      <c r="F43">
        <v>80</v>
      </c>
      <c r="G43">
        <v>69.748000000000005</v>
      </c>
      <c r="H43">
        <v>0.7722</v>
      </c>
    </row>
    <row r="44" spans="1:8">
      <c r="A44">
        <v>105844.57</v>
      </c>
      <c r="B44">
        <v>-42.23</v>
      </c>
      <c r="C44">
        <v>-42.189</v>
      </c>
      <c r="D44">
        <v>2.0209999999999999</v>
      </c>
      <c r="E44">
        <v>67.245000000000005</v>
      </c>
      <c r="F44">
        <v>80</v>
      </c>
      <c r="G44">
        <v>68.483000000000004</v>
      </c>
      <c r="H44">
        <v>0.89280000000000004</v>
      </c>
    </row>
    <row r="45" spans="1:8">
      <c r="A45">
        <v>105847.44500000001</v>
      </c>
      <c r="B45">
        <v>-42.283999999999999</v>
      </c>
      <c r="C45">
        <v>-42.241999999999997</v>
      </c>
      <c r="D45">
        <v>1.8480000000000001</v>
      </c>
      <c r="E45">
        <v>65.033000000000001</v>
      </c>
      <c r="F45">
        <v>80</v>
      </c>
      <c r="G45">
        <v>68.656000000000006</v>
      </c>
      <c r="H45">
        <v>0.85860000000000003</v>
      </c>
    </row>
    <row r="46" spans="1:8">
      <c r="A46">
        <v>105850.656</v>
      </c>
      <c r="B46">
        <v>-42.338999999999999</v>
      </c>
      <c r="C46">
        <v>-42.295000000000002</v>
      </c>
      <c r="D46">
        <v>1.653</v>
      </c>
      <c r="E46">
        <v>55.566000000000003</v>
      </c>
      <c r="F46">
        <v>80</v>
      </c>
      <c r="G46">
        <v>71.353999999999999</v>
      </c>
      <c r="H46">
        <v>0.71820000000000006</v>
      </c>
    </row>
    <row r="47" spans="1:8">
      <c r="A47">
        <v>105853.867</v>
      </c>
      <c r="B47">
        <v>-42.392000000000003</v>
      </c>
      <c r="C47">
        <v>-42.347000000000001</v>
      </c>
      <c r="D47">
        <v>1.6160000000000001</v>
      </c>
      <c r="E47">
        <v>55.343000000000004</v>
      </c>
      <c r="F47">
        <v>80</v>
      </c>
      <c r="G47">
        <v>68.980999999999995</v>
      </c>
      <c r="H47">
        <v>0.71550000000000002</v>
      </c>
    </row>
    <row r="48" spans="1:8">
      <c r="A48">
        <v>105857.734</v>
      </c>
      <c r="B48">
        <v>-42.445</v>
      </c>
      <c r="C48">
        <v>-42.398000000000003</v>
      </c>
      <c r="D48">
        <v>1.329</v>
      </c>
      <c r="E48">
        <v>55.503</v>
      </c>
      <c r="F48">
        <v>80</v>
      </c>
      <c r="G48">
        <v>69.257000000000005</v>
      </c>
      <c r="H48">
        <v>0.71730000000000005</v>
      </c>
    </row>
    <row r="49" spans="1:8">
      <c r="A49">
        <v>105862.56200000001</v>
      </c>
      <c r="B49">
        <v>-42.497</v>
      </c>
      <c r="C49">
        <v>-42.448999999999998</v>
      </c>
      <c r="D49">
        <v>1.0489999999999999</v>
      </c>
      <c r="E49">
        <v>48.968000000000004</v>
      </c>
      <c r="F49">
        <v>80</v>
      </c>
      <c r="G49">
        <v>69.512</v>
      </c>
      <c r="H49">
        <v>0.62459999999999993</v>
      </c>
    </row>
    <row r="50" spans="1:8">
      <c r="A50">
        <v>105868.67200000001</v>
      </c>
      <c r="B50">
        <v>-42.548000000000002</v>
      </c>
      <c r="C50">
        <v>-42.499000000000002</v>
      </c>
      <c r="D50">
        <v>0.82899999999999996</v>
      </c>
      <c r="E50">
        <v>30.614000000000001</v>
      </c>
      <c r="F50">
        <v>80</v>
      </c>
      <c r="G50">
        <v>68.679000000000002</v>
      </c>
      <c r="H50">
        <v>0.37709999999999999</v>
      </c>
    </row>
    <row r="51" spans="1:8">
      <c r="A51">
        <v>105873.82</v>
      </c>
      <c r="B51">
        <v>-42.598999999999997</v>
      </c>
      <c r="C51">
        <v>-42.548999999999999</v>
      </c>
      <c r="D51">
        <v>0.96199999999999997</v>
      </c>
      <c r="E51">
        <v>24.251000000000001</v>
      </c>
      <c r="F51">
        <v>80</v>
      </c>
      <c r="G51">
        <v>70.018000000000001</v>
      </c>
      <c r="H51">
        <v>0.29520000000000002</v>
      </c>
    </row>
    <row r="52" spans="1:8">
      <c r="A52">
        <v>105878.641</v>
      </c>
      <c r="B52">
        <v>-42.652999999999999</v>
      </c>
      <c r="C52">
        <v>-42.600999999999999</v>
      </c>
      <c r="D52">
        <v>1.0820000000000001</v>
      </c>
      <c r="E52">
        <v>112.541</v>
      </c>
      <c r="F52">
        <v>80</v>
      </c>
      <c r="G52">
        <v>60.155000000000001</v>
      </c>
      <c r="H52">
        <v>1.6929000000000001</v>
      </c>
    </row>
    <row r="53" spans="1:8">
      <c r="A53">
        <v>105884.125</v>
      </c>
      <c r="B53">
        <v>-42.703000000000003</v>
      </c>
      <c r="C53">
        <v>-42.65</v>
      </c>
      <c r="D53">
        <v>0.89900000000000002</v>
      </c>
      <c r="E53">
        <v>201.697</v>
      </c>
      <c r="F53">
        <v>80</v>
      </c>
      <c r="G53">
        <v>57.35</v>
      </c>
      <c r="H53">
        <v>4.6116000000000001</v>
      </c>
    </row>
    <row r="54" spans="1:8">
      <c r="A54">
        <v>105889.266</v>
      </c>
      <c r="B54">
        <v>-42.755000000000003</v>
      </c>
      <c r="C54">
        <v>-42.701000000000001</v>
      </c>
      <c r="D54">
        <v>0.98</v>
      </c>
      <c r="E54">
        <v>196.44499999999999</v>
      </c>
      <c r="F54">
        <v>80</v>
      </c>
      <c r="G54">
        <v>57.713999999999999</v>
      </c>
      <c r="H54">
        <v>4.3398000000000003</v>
      </c>
    </row>
    <row r="55" spans="1:8">
      <c r="A55">
        <v>105893.781</v>
      </c>
      <c r="B55">
        <v>-42.805999999999997</v>
      </c>
      <c r="C55">
        <v>-42.750999999999998</v>
      </c>
      <c r="D55">
        <v>1.115</v>
      </c>
      <c r="E55">
        <v>117.79300000000001</v>
      </c>
      <c r="F55">
        <v>80</v>
      </c>
      <c r="G55">
        <v>66.126000000000005</v>
      </c>
      <c r="H55">
        <v>1.8027000000000002</v>
      </c>
    </row>
    <row r="56" spans="1:8">
      <c r="A56">
        <v>105899.57799999999</v>
      </c>
      <c r="B56">
        <v>-42.856999999999999</v>
      </c>
      <c r="C56">
        <v>-42.8</v>
      </c>
      <c r="D56">
        <v>0.84299999999999997</v>
      </c>
      <c r="E56">
        <v>26.582999999999998</v>
      </c>
      <c r="F56">
        <v>80</v>
      </c>
      <c r="G56">
        <v>69.754999999999995</v>
      </c>
      <c r="H56">
        <v>0.32490000000000002</v>
      </c>
    </row>
    <row r="57" spans="1:8">
      <c r="A57">
        <v>106043.281</v>
      </c>
      <c r="B57">
        <v>-42.85</v>
      </c>
      <c r="C57">
        <v>-42.9</v>
      </c>
      <c r="D57">
        <v>0</v>
      </c>
      <c r="E57">
        <v>21.486000000000001</v>
      </c>
      <c r="F57">
        <v>80</v>
      </c>
      <c r="G57">
        <v>70.144000000000005</v>
      </c>
      <c r="H57">
        <v>0.26100000000000001</v>
      </c>
    </row>
    <row r="58" spans="1:8">
      <c r="A58">
        <v>106052.94500000001</v>
      </c>
      <c r="B58">
        <v>-42.901000000000003</v>
      </c>
      <c r="C58">
        <v>-43</v>
      </c>
      <c r="D58">
        <v>1.0369999999999999</v>
      </c>
      <c r="E58">
        <v>21.452999999999999</v>
      </c>
      <c r="F58">
        <v>80</v>
      </c>
      <c r="G58">
        <v>71.034000000000006</v>
      </c>
      <c r="H58">
        <v>0.2601</v>
      </c>
    </row>
    <row r="60" spans="1:8">
      <c r="A60">
        <v>4676.7280000000001</v>
      </c>
      <c r="B60">
        <v>-50.061999999999998</v>
      </c>
      <c r="C60">
        <v>-50.06</v>
      </c>
      <c r="D60">
        <v>0</v>
      </c>
      <c r="E60">
        <v>175.27</v>
      </c>
      <c r="F60">
        <v>100</v>
      </c>
      <c r="G60">
        <v>55.223999999999997</v>
      </c>
      <c r="H60">
        <v>4.1013000000000002</v>
      </c>
    </row>
    <row r="61" spans="1:8">
      <c r="A61">
        <v>4677.6819999999998</v>
      </c>
      <c r="B61">
        <v>-50.139000000000003</v>
      </c>
      <c r="C61">
        <v>-50.134999999999998</v>
      </c>
      <c r="D61">
        <v>7.8680000000000003</v>
      </c>
      <c r="E61">
        <v>174.92400000000001</v>
      </c>
      <c r="F61">
        <v>100</v>
      </c>
      <c r="G61">
        <v>58.149000000000001</v>
      </c>
      <c r="H61">
        <v>4.0823999999999998</v>
      </c>
    </row>
    <row r="62" spans="1:8">
      <c r="A62">
        <v>4678.317</v>
      </c>
      <c r="B62">
        <v>-50.195</v>
      </c>
      <c r="C62">
        <v>-50.19</v>
      </c>
      <c r="D62">
        <v>8.6780000000000008</v>
      </c>
      <c r="E62">
        <v>175.589</v>
      </c>
      <c r="F62">
        <v>100</v>
      </c>
      <c r="G62">
        <v>58.323999999999998</v>
      </c>
      <c r="H62">
        <v>4.1193</v>
      </c>
    </row>
    <row r="63" spans="1:8">
      <c r="A63">
        <v>4679.2610000000004</v>
      </c>
      <c r="B63">
        <v>-50.255000000000003</v>
      </c>
      <c r="C63">
        <v>-50.249000000000002</v>
      </c>
      <c r="D63">
        <v>6.2069999999999999</v>
      </c>
      <c r="E63">
        <v>174.58199999999999</v>
      </c>
      <c r="F63">
        <v>100</v>
      </c>
      <c r="G63">
        <v>57.901000000000003</v>
      </c>
      <c r="H63">
        <v>4.0634999999999994</v>
      </c>
    </row>
    <row r="64" spans="1:8">
      <c r="A64">
        <v>4680.5060000000003</v>
      </c>
      <c r="B64">
        <v>-50.313000000000002</v>
      </c>
      <c r="C64">
        <v>-50.305</v>
      </c>
      <c r="D64">
        <v>4.5019999999999998</v>
      </c>
      <c r="E64">
        <v>171.084</v>
      </c>
      <c r="F64">
        <v>100</v>
      </c>
      <c r="G64">
        <v>58.73</v>
      </c>
      <c r="H64">
        <v>3.8754</v>
      </c>
    </row>
    <row r="65" spans="1:8">
      <c r="A65">
        <v>4682.3980000000001</v>
      </c>
      <c r="B65">
        <v>-50.366999999999997</v>
      </c>
      <c r="C65">
        <v>-50.357999999999997</v>
      </c>
      <c r="D65">
        <v>2.8050000000000002</v>
      </c>
      <c r="E65">
        <v>169.351</v>
      </c>
      <c r="F65">
        <v>100</v>
      </c>
      <c r="G65">
        <v>59.125999999999998</v>
      </c>
      <c r="H65">
        <v>3.7872000000000003</v>
      </c>
    </row>
    <row r="66" spans="1:8">
      <c r="A66">
        <v>4685.2579999999998</v>
      </c>
      <c r="B66">
        <v>-50.420999999999999</v>
      </c>
      <c r="C66">
        <v>-50.41</v>
      </c>
      <c r="D66">
        <v>1.82</v>
      </c>
      <c r="E66">
        <v>170.452</v>
      </c>
      <c r="F66">
        <v>100</v>
      </c>
      <c r="G66">
        <v>58.905999999999999</v>
      </c>
      <c r="H66">
        <v>3.8429999999999995</v>
      </c>
    </row>
    <row r="67" spans="1:8">
      <c r="A67">
        <v>4688.3940000000002</v>
      </c>
      <c r="B67">
        <v>-50.473999999999997</v>
      </c>
      <c r="C67">
        <v>-50.462000000000003</v>
      </c>
      <c r="D67">
        <v>1.6639999999999999</v>
      </c>
      <c r="E67">
        <v>170.04599999999999</v>
      </c>
      <c r="F67">
        <v>100</v>
      </c>
      <c r="G67">
        <v>58.896999999999998</v>
      </c>
      <c r="H67">
        <v>3.8222999999999998</v>
      </c>
    </row>
    <row r="68" spans="1:8">
      <c r="A68">
        <v>4691.2309999999998</v>
      </c>
      <c r="B68">
        <v>-50.529000000000003</v>
      </c>
      <c r="C68">
        <v>-50.515999999999998</v>
      </c>
      <c r="D68">
        <v>1.877</v>
      </c>
      <c r="E68">
        <v>171.14500000000001</v>
      </c>
      <c r="F68">
        <v>100</v>
      </c>
      <c r="G68">
        <v>58.628</v>
      </c>
      <c r="H68">
        <v>3.8789999999999996</v>
      </c>
    </row>
    <row r="69" spans="1:8">
      <c r="A69">
        <v>4693.78</v>
      </c>
      <c r="B69">
        <v>-50.58</v>
      </c>
      <c r="C69">
        <v>-50.564999999999998</v>
      </c>
      <c r="D69">
        <v>1.9490000000000001</v>
      </c>
      <c r="E69">
        <v>171.39699999999999</v>
      </c>
      <c r="F69">
        <v>100</v>
      </c>
      <c r="G69">
        <v>58.930999999999997</v>
      </c>
      <c r="H69">
        <v>3.8915999999999999</v>
      </c>
    </row>
    <row r="70" spans="1:8">
      <c r="A70">
        <v>4696.3149999999996</v>
      </c>
      <c r="B70">
        <v>-50.637</v>
      </c>
      <c r="C70">
        <v>-50.621000000000002</v>
      </c>
      <c r="D70">
        <v>2.2040000000000002</v>
      </c>
      <c r="E70">
        <v>170.98500000000001</v>
      </c>
      <c r="F70">
        <v>100</v>
      </c>
      <c r="G70">
        <v>58.747999999999998</v>
      </c>
      <c r="H70">
        <v>3.8709000000000002</v>
      </c>
    </row>
    <row r="71" spans="1:8">
      <c r="A71">
        <v>4698.5190000000002</v>
      </c>
      <c r="B71">
        <v>-50.692</v>
      </c>
      <c r="C71">
        <v>-50.674999999999997</v>
      </c>
      <c r="D71">
        <v>2.419</v>
      </c>
      <c r="E71">
        <v>171.108</v>
      </c>
      <c r="F71">
        <v>100</v>
      </c>
      <c r="G71">
        <v>58.618000000000002</v>
      </c>
      <c r="H71">
        <v>3.8771999999999998</v>
      </c>
    </row>
    <row r="72" spans="1:8">
      <c r="A72">
        <v>4700.7380000000003</v>
      </c>
      <c r="B72">
        <v>-50.743000000000002</v>
      </c>
      <c r="C72">
        <v>-50.723999999999997</v>
      </c>
      <c r="D72">
        <v>2.2389999999999999</v>
      </c>
      <c r="E72">
        <v>171.03899999999999</v>
      </c>
      <c r="F72">
        <v>100</v>
      </c>
      <c r="G72">
        <v>58.878</v>
      </c>
      <c r="H72">
        <v>3.8736000000000002</v>
      </c>
    </row>
    <row r="73" spans="1:8">
      <c r="A73">
        <v>4702.95</v>
      </c>
      <c r="B73">
        <v>-50.798000000000002</v>
      </c>
      <c r="C73">
        <v>-50.777999999999999</v>
      </c>
      <c r="D73">
        <v>2.427</v>
      </c>
      <c r="E73">
        <v>149.71299999999999</v>
      </c>
      <c r="F73">
        <v>100</v>
      </c>
      <c r="G73">
        <v>62.76</v>
      </c>
      <c r="H73">
        <v>2.9331</v>
      </c>
    </row>
    <row r="74" spans="1:8">
      <c r="A74">
        <v>4705.1620000000003</v>
      </c>
      <c r="B74">
        <v>-50.856000000000002</v>
      </c>
      <c r="C74">
        <v>-50.835000000000001</v>
      </c>
      <c r="D74">
        <v>2.5590000000000002</v>
      </c>
      <c r="E74">
        <v>108.69799999999999</v>
      </c>
      <c r="F74">
        <v>100</v>
      </c>
      <c r="G74">
        <v>65.724000000000004</v>
      </c>
      <c r="H74">
        <v>1.7298</v>
      </c>
    </row>
    <row r="75" spans="1:8">
      <c r="A75">
        <v>4707.0600000000004</v>
      </c>
      <c r="B75">
        <v>-50.911999999999999</v>
      </c>
      <c r="C75">
        <v>-50.889000000000003</v>
      </c>
      <c r="D75">
        <v>2.8580000000000001</v>
      </c>
      <c r="E75">
        <v>81.257000000000005</v>
      </c>
      <c r="F75">
        <v>100</v>
      </c>
      <c r="G75">
        <v>66.358000000000004</v>
      </c>
      <c r="H75">
        <v>1.1655</v>
      </c>
    </row>
    <row r="76" spans="1:8">
      <c r="A76">
        <v>4708.9369999999999</v>
      </c>
      <c r="B76">
        <v>-50.970999999999997</v>
      </c>
      <c r="C76">
        <v>-50.947000000000003</v>
      </c>
      <c r="D76">
        <v>3.0939999999999999</v>
      </c>
      <c r="E76">
        <v>58.386000000000003</v>
      </c>
      <c r="F76">
        <v>100</v>
      </c>
      <c r="G76">
        <v>68.748000000000005</v>
      </c>
      <c r="H76">
        <v>0.78029999999999999</v>
      </c>
    </row>
    <row r="77" spans="1:8">
      <c r="A77">
        <v>4710.5069999999996</v>
      </c>
      <c r="B77">
        <v>-51.026000000000003</v>
      </c>
      <c r="C77">
        <v>-51</v>
      </c>
      <c r="D77">
        <v>3.4</v>
      </c>
      <c r="E77">
        <v>42.076999999999998</v>
      </c>
      <c r="F77">
        <v>100</v>
      </c>
      <c r="G77">
        <v>69.087999999999994</v>
      </c>
      <c r="H77">
        <v>0.53910000000000002</v>
      </c>
    </row>
    <row r="78" spans="1:8">
      <c r="A78">
        <v>4711.7719999999999</v>
      </c>
      <c r="B78">
        <v>-51.078000000000003</v>
      </c>
      <c r="C78">
        <v>-51.051000000000002</v>
      </c>
      <c r="D78">
        <v>4.008</v>
      </c>
      <c r="E78">
        <v>27.19</v>
      </c>
      <c r="F78">
        <v>100</v>
      </c>
      <c r="G78">
        <v>70.953000000000003</v>
      </c>
      <c r="H78">
        <v>0.33660000000000001</v>
      </c>
    </row>
    <row r="79" spans="1:8">
      <c r="A79">
        <v>4713.027</v>
      </c>
      <c r="B79">
        <v>-51.13</v>
      </c>
      <c r="C79">
        <v>-51.100999999999999</v>
      </c>
      <c r="D79">
        <v>4.0049999999999999</v>
      </c>
      <c r="E79">
        <v>21.058</v>
      </c>
      <c r="F79">
        <v>100</v>
      </c>
      <c r="G79">
        <v>69.03</v>
      </c>
      <c r="H79">
        <v>0.25739999999999996</v>
      </c>
    </row>
    <row r="80" spans="1:8">
      <c r="A80">
        <v>4714.2889999999998</v>
      </c>
      <c r="B80">
        <v>-51.180999999999997</v>
      </c>
      <c r="C80">
        <v>-51.151000000000003</v>
      </c>
      <c r="D80">
        <v>3.948</v>
      </c>
      <c r="E80">
        <v>28.317</v>
      </c>
      <c r="F80">
        <v>100</v>
      </c>
      <c r="G80">
        <v>68.992000000000004</v>
      </c>
      <c r="H80">
        <v>0.35100000000000003</v>
      </c>
    </row>
    <row r="81" spans="1:8">
      <c r="A81">
        <v>4715.5330000000004</v>
      </c>
      <c r="B81">
        <v>-51.238999999999997</v>
      </c>
      <c r="C81">
        <v>-51.207999999999998</v>
      </c>
      <c r="D81">
        <v>4.5460000000000003</v>
      </c>
      <c r="E81">
        <v>32.058</v>
      </c>
      <c r="F81">
        <v>100</v>
      </c>
      <c r="G81">
        <v>69.180999999999997</v>
      </c>
      <c r="H81">
        <v>0.40140000000000003</v>
      </c>
    </row>
    <row r="82" spans="1:8">
      <c r="A82">
        <v>4716.7889999999998</v>
      </c>
      <c r="B82">
        <v>-51.298000000000002</v>
      </c>
      <c r="C82">
        <v>-51.265000000000001</v>
      </c>
      <c r="D82">
        <v>4.6100000000000003</v>
      </c>
      <c r="E82">
        <v>31.832999999999998</v>
      </c>
      <c r="F82">
        <v>100</v>
      </c>
      <c r="G82">
        <v>68.951999999999998</v>
      </c>
      <c r="H82">
        <v>0.39779999999999999</v>
      </c>
    </row>
    <row r="83" spans="1:8">
      <c r="A83">
        <v>4718.049</v>
      </c>
      <c r="B83">
        <v>-51.366</v>
      </c>
      <c r="C83">
        <v>-51.331000000000003</v>
      </c>
      <c r="D83">
        <v>5.218</v>
      </c>
      <c r="E83">
        <v>37.905000000000001</v>
      </c>
      <c r="F83">
        <v>100</v>
      </c>
      <c r="G83">
        <v>68.596999999999994</v>
      </c>
      <c r="H83">
        <v>0.48060000000000003</v>
      </c>
    </row>
    <row r="84" spans="1:8">
      <c r="A84">
        <v>4718.9989999999998</v>
      </c>
      <c r="B84">
        <v>-51.423999999999999</v>
      </c>
      <c r="C84">
        <v>-51.387999999999998</v>
      </c>
      <c r="D84">
        <v>5.93</v>
      </c>
      <c r="E84">
        <v>38.329000000000001</v>
      </c>
      <c r="F84">
        <v>100</v>
      </c>
      <c r="G84">
        <v>69.159000000000006</v>
      </c>
      <c r="H84">
        <v>0.48690000000000005</v>
      </c>
    </row>
    <row r="85" spans="1:8">
      <c r="A85">
        <v>4719.9449999999997</v>
      </c>
      <c r="B85">
        <v>-51.478000000000002</v>
      </c>
      <c r="C85">
        <v>-51.441000000000003</v>
      </c>
      <c r="D85">
        <v>5.65</v>
      </c>
      <c r="E85">
        <v>33.619</v>
      </c>
      <c r="F85">
        <v>100</v>
      </c>
      <c r="G85">
        <v>66.466999999999999</v>
      </c>
      <c r="H85">
        <v>0.42209999999999998</v>
      </c>
    </row>
    <row r="86" spans="1:8">
      <c r="A86">
        <v>4720.8950000000004</v>
      </c>
      <c r="B86">
        <v>-51.53</v>
      </c>
      <c r="C86">
        <v>-51.491999999999997</v>
      </c>
      <c r="D86">
        <v>5.33</v>
      </c>
      <c r="E86">
        <v>29.09</v>
      </c>
      <c r="F86">
        <v>100</v>
      </c>
      <c r="G86">
        <v>69.085999999999999</v>
      </c>
      <c r="H86">
        <v>0.36180000000000001</v>
      </c>
    </row>
    <row r="87" spans="1:8">
      <c r="A87">
        <v>4721.8509999999997</v>
      </c>
      <c r="B87">
        <v>-51.587000000000003</v>
      </c>
      <c r="C87">
        <v>-51.546999999999997</v>
      </c>
      <c r="D87">
        <v>5.7960000000000003</v>
      </c>
      <c r="E87">
        <v>19.512</v>
      </c>
      <c r="F87">
        <v>100</v>
      </c>
      <c r="G87">
        <v>71.631</v>
      </c>
      <c r="H87">
        <v>0.23760000000000001</v>
      </c>
    </row>
    <row r="88" spans="1:8">
      <c r="A88">
        <v>4722.7960000000003</v>
      </c>
      <c r="B88">
        <v>-51.645000000000003</v>
      </c>
      <c r="C88">
        <v>-51.603999999999999</v>
      </c>
      <c r="D88">
        <v>5.9960000000000004</v>
      </c>
      <c r="E88">
        <v>12.52</v>
      </c>
      <c r="F88">
        <v>100</v>
      </c>
      <c r="G88">
        <v>74.876000000000005</v>
      </c>
      <c r="H88">
        <v>0.15030000000000002</v>
      </c>
    </row>
    <row r="89" spans="1:8">
      <c r="A89">
        <v>4723.741</v>
      </c>
      <c r="B89">
        <v>-51.713999999999999</v>
      </c>
      <c r="C89">
        <v>-51.67</v>
      </c>
      <c r="D89">
        <v>7.0430000000000001</v>
      </c>
      <c r="E89">
        <v>3.895</v>
      </c>
      <c r="F89">
        <v>100</v>
      </c>
      <c r="G89">
        <v>74.676000000000002</v>
      </c>
      <c r="H89">
        <v>4.5899999999999996E-2</v>
      </c>
    </row>
    <row r="90" spans="1:8">
      <c r="A90">
        <v>4724.6869999999999</v>
      </c>
      <c r="B90">
        <v>-51.777999999999999</v>
      </c>
      <c r="C90">
        <v>-51.732999999999997</v>
      </c>
      <c r="D90">
        <v>6.6840000000000002</v>
      </c>
      <c r="E90">
        <v>2.5880000000000001</v>
      </c>
      <c r="F90">
        <v>100</v>
      </c>
      <c r="G90">
        <v>72.466999999999999</v>
      </c>
      <c r="H90">
        <v>3.0600000000000002E-2</v>
      </c>
    </row>
    <row r="91" spans="1:8">
      <c r="A91">
        <v>4725.6310000000003</v>
      </c>
      <c r="B91">
        <v>-51.829000000000001</v>
      </c>
      <c r="C91">
        <v>-51.783000000000001</v>
      </c>
      <c r="D91">
        <v>5.2</v>
      </c>
      <c r="E91">
        <v>14.034000000000001</v>
      </c>
      <c r="F91">
        <v>100</v>
      </c>
      <c r="G91">
        <v>70.063000000000002</v>
      </c>
      <c r="H91">
        <v>0.16920000000000002</v>
      </c>
    </row>
    <row r="92" spans="1:8">
      <c r="A92">
        <v>4727.2129999999997</v>
      </c>
      <c r="B92">
        <v>-51.884</v>
      </c>
      <c r="C92">
        <v>-51.837000000000003</v>
      </c>
      <c r="D92">
        <v>3.42</v>
      </c>
      <c r="E92">
        <v>45.341000000000001</v>
      </c>
      <c r="F92">
        <v>100</v>
      </c>
      <c r="G92">
        <v>67.113</v>
      </c>
      <c r="H92">
        <v>0.58590000000000009</v>
      </c>
    </row>
    <row r="93" spans="1:8">
      <c r="A93">
        <v>4729.7349999999997</v>
      </c>
      <c r="B93">
        <v>-51.936999999999998</v>
      </c>
      <c r="C93">
        <v>-51.887999999999998</v>
      </c>
      <c r="D93">
        <v>2.02</v>
      </c>
      <c r="E93">
        <v>174.21299999999999</v>
      </c>
      <c r="F93">
        <v>100</v>
      </c>
      <c r="G93">
        <v>58.158000000000001</v>
      </c>
      <c r="H93">
        <v>4.0427999999999997</v>
      </c>
    </row>
    <row r="94" spans="1:8">
      <c r="A94">
        <v>4735.0550000000003</v>
      </c>
      <c r="B94">
        <v>-51.987000000000002</v>
      </c>
      <c r="C94">
        <v>-51.936</v>
      </c>
      <c r="D94">
        <v>0.91700000000000004</v>
      </c>
      <c r="E94">
        <v>184.696</v>
      </c>
      <c r="F94">
        <v>100</v>
      </c>
      <c r="G94">
        <v>58.529000000000003</v>
      </c>
      <c r="H94">
        <v>4.6772999999999998</v>
      </c>
    </row>
    <row r="95" spans="1:8">
      <c r="A95">
        <v>4742.6589999999997</v>
      </c>
      <c r="B95">
        <v>-52.037999999999997</v>
      </c>
      <c r="C95">
        <v>-51.987000000000002</v>
      </c>
      <c r="D95">
        <v>0.66100000000000003</v>
      </c>
      <c r="E95">
        <v>177.99799999999999</v>
      </c>
      <c r="F95">
        <v>100</v>
      </c>
      <c r="G95">
        <v>59.210999999999999</v>
      </c>
      <c r="H95">
        <v>4.2579000000000002</v>
      </c>
    </row>
    <row r="96" spans="1:8">
      <c r="A96">
        <v>4748.9610000000002</v>
      </c>
      <c r="B96">
        <v>-52.088999999999999</v>
      </c>
      <c r="C96">
        <v>-52.036000000000001</v>
      </c>
      <c r="D96">
        <v>0.78900000000000003</v>
      </c>
      <c r="E96">
        <v>177.196</v>
      </c>
      <c r="F96">
        <v>100</v>
      </c>
      <c r="G96">
        <v>58.777999999999999</v>
      </c>
      <c r="H96">
        <v>4.2111000000000001</v>
      </c>
    </row>
    <row r="97" spans="1:8">
      <c r="A97">
        <v>4753.3940000000002</v>
      </c>
      <c r="B97">
        <v>-52.14</v>
      </c>
      <c r="C97">
        <v>-52.085000000000001</v>
      </c>
      <c r="D97">
        <v>1.1060000000000001</v>
      </c>
      <c r="E97">
        <v>176.62700000000001</v>
      </c>
      <c r="F97">
        <v>100</v>
      </c>
      <c r="G97">
        <v>58.780999999999999</v>
      </c>
      <c r="H97">
        <v>4.1787000000000001</v>
      </c>
    </row>
    <row r="98" spans="1:8">
      <c r="A98">
        <v>4756.8680000000004</v>
      </c>
      <c r="B98">
        <v>-52.191000000000003</v>
      </c>
      <c r="C98">
        <v>-52.136000000000003</v>
      </c>
      <c r="D98">
        <v>1.4510000000000001</v>
      </c>
      <c r="E98">
        <v>172.65600000000001</v>
      </c>
      <c r="F98">
        <v>100</v>
      </c>
      <c r="G98">
        <v>59.097000000000001</v>
      </c>
      <c r="H98">
        <v>3.9581999999999997</v>
      </c>
    </row>
    <row r="99" spans="1:8">
      <c r="A99">
        <v>4760.6679999999997</v>
      </c>
      <c r="B99">
        <v>-52.244</v>
      </c>
      <c r="C99">
        <v>-52.186999999999998</v>
      </c>
      <c r="D99">
        <v>1.3480000000000001</v>
      </c>
      <c r="E99">
        <v>173.553</v>
      </c>
      <c r="F99">
        <v>100</v>
      </c>
      <c r="G99">
        <v>58.837000000000003</v>
      </c>
      <c r="H99">
        <v>4.0068000000000001</v>
      </c>
    </row>
    <row r="100" spans="1:8">
      <c r="A100">
        <v>4765.0690000000004</v>
      </c>
      <c r="B100">
        <v>-52.298000000000002</v>
      </c>
      <c r="C100">
        <v>-52.24</v>
      </c>
      <c r="D100">
        <v>1.206</v>
      </c>
      <c r="E100">
        <v>173.77500000000001</v>
      </c>
      <c r="F100">
        <v>100</v>
      </c>
      <c r="G100">
        <v>59.076000000000001</v>
      </c>
      <c r="H100">
        <v>4.0194000000000001</v>
      </c>
    </row>
    <row r="101" spans="1:8">
      <c r="A101">
        <v>4767.9040000000005</v>
      </c>
      <c r="B101">
        <v>-52.350999999999999</v>
      </c>
      <c r="C101">
        <v>-52.290999999999997</v>
      </c>
      <c r="D101">
        <v>1.7949999999999999</v>
      </c>
      <c r="E101">
        <v>111.129</v>
      </c>
      <c r="F101">
        <v>100</v>
      </c>
      <c r="G101">
        <v>65.59</v>
      </c>
      <c r="H101">
        <v>1.7865000000000002</v>
      </c>
    </row>
    <row r="102" spans="1:8">
      <c r="A102">
        <v>4770.4170000000004</v>
      </c>
      <c r="B102">
        <v>-52.408999999999999</v>
      </c>
      <c r="C102">
        <v>-52.347999999999999</v>
      </c>
      <c r="D102">
        <v>2.2770000000000001</v>
      </c>
      <c r="E102">
        <v>95.334000000000003</v>
      </c>
      <c r="F102">
        <v>100</v>
      </c>
      <c r="G102">
        <v>65.923000000000002</v>
      </c>
      <c r="H102">
        <v>1.4382000000000001</v>
      </c>
    </row>
    <row r="103" spans="1:8">
      <c r="A103">
        <v>4772.2929999999997</v>
      </c>
      <c r="B103">
        <v>-52.468000000000004</v>
      </c>
      <c r="C103">
        <v>-52.405999999999999</v>
      </c>
      <c r="D103">
        <v>3.0670000000000002</v>
      </c>
      <c r="E103">
        <v>125.65600000000001</v>
      </c>
      <c r="F103">
        <v>100</v>
      </c>
      <c r="G103">
        <v>61.892000000000003</v>
      </c>
      <c r="H103">
        <v>2.1591</v>
      </c>
    </row>
    <row r="104" spans="1:8">
      <c r="A104">
        <v>4773.8670000000002</v>
      </c>
      <c r="B104">
        <v>-52.521999999999998</v>
      </c>
      <c r="C104">
        <v>-52.457999999999998</v>
      </c>
      <c r="D104">
        <v>3.3079999999999998</v>
      </c>
      <c r="E104">
        <v>132.14400000000001</v>
      </c>
      <c r="F104">
        <v>100</v>
      </c>
      <c r="G104">
        <v>62.98</v>
      </c>
      <c r="H104">
        <v>2.3463000000000003</v>
      </c>
    </row>
    <row r="105" spans="1:8">
      <c r="A105">
        <v>4775.442</v>
      </c>
      <c r="B105">
        <v>-52.579000000000001</v>
      </c>
      <c r="C105">
        <v>-52.514000000000003</v>
      </c>
      <c r="D105">
        <v>3.552</v>
      </c>
      <c r="E105">
        <v>100.584</v>
      </c>
      <c r="F105">
        <v>100</v>
      </c>
      <c r="G105">
        <v>67.572999999999993</v>
      </c>
      <c r="H105">
        <v>1.548</v>
      </c>
    </row>
    <row r="106" spans="1:8">
      <c r="A106">
        <v>4776.6989999999996</v>
      </c>
      <c r="B106">
        <v>-52.628999999999998</v>
      </c>
      <c r="C106">
        <v>-52.563000000000002</v>
      </c>
      <c r="D106">
        <v>3.899</v>
      </c>
      <c r="E106">
        <v>48.249000000000002</v>
      </c>
      <c r="F106">
        <v>100</v>
      </c>
      <c r="G106">
        <v>69.013000000000005</v>
      </c>
      <c r="H106">
        <v>0.62819999999999998</v>
      </c>
    </row>
    <row r="107" spans="1:8">
      <c r="A107">
        <v>4777.9560000000001</v>
      </c>
      <c r="B107">
        <v>-52.685000000000002</v>
      </c>
      <c r="C107">
        <v>-52.616999999999997</v>
      </c>
      <c r="D107">
        <v>4.2889999999999997</v>
      </c>
      <c r="E107">
        <v>24.434000000000001</v>
      </c>
      <c r="F107">
        <v>100</v>
      </c>
      <c r="G107">
        <v>69.963999999999999</v>
      </c>
      <c r="H107">
        <v>0.30060000000000003</v>
      </c>
    </row>
    <row r="108" spans="1:8">
      <c r="A108">
        <v>4779.2129999999997</v>
      </c>
      <c r="B108">
        <v>-52.747</v>
      </c>
      <c r="C108">
        <v>-52.677</v>
      </c>
      <c r="D108">
        <v>4.798</v>
      </c>
      <c r="E108">
        <v>17.885999999999999</v>
      </c>
      <c r="F108">
        <v>100</v>
      </c>
      <c r="G108">
        <v>70.114999999999995</v>
      </c>
      <c r="H108">
        <v>0.21690000000000001</v>
      </c>
    </row>
    <row r="109" spans="1:8">
      <c r="A109">
        <v>4780.4780000000001</v>
      </c>
      <c r="B109">
        <v>-52.808999999999997</v>
      </c>
      <c r="C109">
        <v>-52.738</v>
      </c>
      <c r="D109">
        <v>4.7880000000000003</v>
      </c>
      <c r="E109">
        <v>12.648</v>
      </c>
      <c r="F109">
        <v>100</v>
      </c>
      <c r="G109">
        <v>70.995999999999995</v>
      </c>
      <c r="H109">
        <v>0.15210000000000001</v>
      </c>
    </row>
    <row r="110" spans="1:8">
      <c r="A110">
        <v>4781.7380000000003</v>
      </c>
      <c r="B110">
        <v>-52.872999999999998</v>
      </c>
      <c r="C110">
        <v>-52.8</v>
      </c>
      <c r="D110">
        <v>4.9489999999999998</v>
      </c>
      <c r="E110">
        <v>6.2690000000000001</v>
      </c>
      <c r="F110">
        <v>100</v>
      </c>
      <c r="G110">
        <v>70.600999999999999</v>
      </c>
      <c r="H110">
        <v>7.4700000000000003E-2</v>
      </c>
    </row>
    <row r="111" spans="1:8">
      <c r="A111">
        <v>15736.254000000001</v>
      </c>
      <c r="B111">
        <v>-52.866999999999997</v>
      </c>
      <c r="C111">
        <v>-52.851999999999997</v>
      </c>
      <c r="D111">
        <v>3.6070000000000002</v>
      </c>
      <c r="E111">
        <v>0.51200000000000001</v>
      </c>
      <c r="F111">
        <v>100</v>
      </c>
      <c r="G111">
        <v>68.900999999999996</v>
      </c>
      <c r="H111">
        <v>6.3E-3</v>
      </c>
    </row>
    <row r="112" spans="1:8">
      <c r="A112">
        <v>15738.144</v>
      </c>
      <c r="B112">
        <v>-52.918999999999997</v>
      </c>
      <c r="C112">
        <v>-52.902999999999999</v>
      </c>
      <c r="D112">
        <v>2.7309999999999999</v>
      </c>
      <c r="E112">
        <v>25.64</v>
      </c>
      <c r="F112">
        <v>100</v>
      </c>
      <c r="G112">
        <v>67.92</v>
      </c>
      <c r="H112">
        <v>0.31679999999999997</v>
      </c>
    </row>
    <row r="113" spans="1:8">
      <c r="A113">
        <v>15740.664000000001</v>
      </c>
      <c r="B113">
        <v>-52.976999999999997</v>
      </c>
      <c r="C113">
        <v>-52.96</v>
      </c>
      <c r="D113">
        <v>2.2589999999999999</v>
      </c>
      <c r="E113">
        <v>40.351999999999997</v>
      </c>
      <c r="F113">
        <v>100</v>
      </c>
      <c r="G113">
        <v>67.093000000000004</v>
      </c>
      <c r="H113">
        <v>0.51479999999999992</v>
      </c>
    </row>
    <row r="114" spans="1:8">
      <c r="A114">
        <v>15743.191000000001</v>
      </c>
      <c r="B114">
        <v>-53.030999999999999</v>
      </c>
      <c r="C114">
        <v>-53.012</v>
      </c>
      <c r="D114">
        <v>2.0720000000000001</v>
      </c>
      <c r="E114">
        <v>25.459</v>
      </c>
      <c r="F114">
        <v>100</v>
      </c>
      <c r="G114">
        <v>68.317999999999998</v>
      </c>
      <c r="H114">
        <v>0.31409999999999999</v>
      </c>
    </row>
    <row r="115" spans="1:8">
      <c r="A115">
        <v>15745.066999999999</v>
      </c>
      <c r="B115">
        <v>-53.085000000000001</v>
      </c>
      <c r="C115">
        <v>-53.064999999999998</v>
      </c>
      <c r="D115">
        <v>2.8079999999999998</v>
      </c>
      <c r="E115">
        <v>38.590000000000003</v>
      </c>
      <c r="F115">
        <v>100</v>
      </c>
      <c r="G115">
        <v>67.727000000000004</v>
      </c>
      <c r="H115">
        <v>0.49050000000000005</v>
      </c>
    </row>
    <row r="116" spans="1:8">
      <c r="A116">
        <v>15746.625</v>
      </c>
      <c r="B116">
        <v>-53.137</v>
      </c>
      <c r="C116">
        <v>-53.116</v>
      </c>
      <c r="D116">
        <v>3.282</v>
      </c>
      <c r="E116">
        <v>23.326000000000001</v>
      </c>
      <c r="F116">
        <v>100</v>
      </c>
      <c r="G116">
        <v>68.488</v>
      </c>
      <c r="H116">
        <v>0.28620000000000001</v>
      </c>
    </row>
    <row r="117" spans="1:8">
      <c r="A117">
        <v>15748.495999999999</v>
      </c>
      <c r="B117">
        <v>-53.194000000000003</v>
      </c>
      <c r="C117">
        <v>-53.171999999999997</v>
      </c>
      <c r="D117">
        <v>2.9950000000000001</v>
      </c>
      <c r="E117">
        <v>11.555</v>
      </c>
      <c r="F117">
        <v>100</v>
      </c>
      <c r="G117">
        <v>68.837000000000003</v>
      </c>
      <c r="H117">
        <v>0.1386</v>
      </c>
    </row>
    <row r="118" spans="1:8">
      <c r="A118">
        <v>15750.361000000001</v>
      </c>
      <c r="B118">
        <v>-53.244999999999997</v>
      </c>
      <c r="C118">
        <v>-53.222000000000001</v>
      </c>
      <c r="D118">
        <v>2.6629999999999998</v>
      </c>
      <c r="E118">
        <v>13.817</v>
      </c>
      <c r="F118">
        <v>100</v>
      </c>
      <c r="G118">
        <v>68.632000000000005</v>
      </c>
      <c r="H118">
        <v>0.16650000000000001</v>
      </c>
    </row>
    <row r="119" spans="1:8">
      <c r="A119">
        <v>15752.550999999999</v>
      </c>
      <c r="B119">
        <v>-53.3</v>
      </c>
      <c r="C119">
        <v>-53.276000000000003</v>
      </c>
      <c r="D119">
        <v>2.4649999999999999</v>
      </c>
      <c r="E119">
        <v>17.355</v>
      </c>
      <c r="F119">
        <v>100</v>
      </c>
      <c r="G119">
        <v>68.040999999999997</v>
      </c>
      <c r="H119">
        <v>0.21060000000000001</v>
      </c>
    </row>
    <row r="120" spans="1:8">
      <c r="A120">
        <v>15754.433000000001</v>
      </c>
      <c r="B120">
        <v>-53.350999999999999</v>
      </c>
      <c r="C120">
        <v>-53.326000000000001</v>
      </c>
      <c r="D120">
        <v>2.67</v>
      </c>
      <c r="E120">
        <v>20.321000000000002</v>
      </c>
      <c r="F120">
        <v>100</v>
      </c>
      <c r="G120">
        <v>68.326999999999998</v>
      </c>
      <c r="H120">
        <v>0.24840000000000004</v>
      </c>
    </row>
    <row r="121" spans="1:8">
      <c r="A121">
        <v>15757.561</v>
      </c>
      <c r="B121">
        <v>-53.404000000000003</v>
      </c>
      <c r="C121">
        <v>-53.378999999999998</v>
      </c>
      <c r="D121">
        <v>1.6759999999999999</v>
      </c>
      <c r="E121">
        <v>18.759</v>
      </c>
      <c r="F121">
        <v>100</v>
      </c>
      <c r="G121">
        <v>68.156000000000006</v>
      </c>
      <c r="H121">
        <v>0.2286</v>
      </c>
    </row>
    <row r="122" spans="1:8">
      <c r="A122">
        <v>15760.713</v>
      </c>
      <c r="B122">
        <v>-53.459000000000003</v>
      </c>
      <c r="C122">
        <v>-53.432000000000002</v>
      </c>
      <c r="D122">
        <v>1.6870000000000001</v>
      </c>
      <c r="E122">
        <v>16.099</v>
      </c>
      <c r="F122">
        <v>100</v>
      </c>
      <c r="G122">
        <v>68.277000000000001</v>
      </c>
      <c r="H122">
        <v>0.19439999999999999</v>
      </c>
    </row>
    <row r="123" spans="1:8">
      <c r="A123">
        <v>15764.816000000001</v>
      </c>
      <c r="B123">
        <v>-53.512999999999998</v>
      </c>
      <c r="C123">
        <v>-53.484999999999999</v>
      </c>
      <c r="D123">
        <v>1.2949999999999999</v>
      </c>
      <c r="E123">
        <v>18.837</v>
      </c>
      <c r="F123">
        <v>100</v>
      </c>
      <c r="G123">
        <v>68.472999999999999</v>
      </c>
      <c r="H123">
        <v>0.22950000000000001</v>
      </c>
    </row>
    <row r="124" spans="1:8">
      <c r="A124">
        <v>15768.933999999999</v>
      </c>
      <c r="B124">
        <v>-53.564999999999998</v>
      </c>
      <c r="C124">
        <v>-53.536000000000001</v>
      </c>
      <c r="D124">
        <v>1.236</v>
      </c>
      <c r="E124">
        <v>25.013000000000002</v>
      </c>
      <c r="F124">
        <v>100</v>
      </c>
      <c r="G124">
        <v>68.066999999999993</v>
      </c>
      <c r="H124">
        <v>0.30780000000000002</v>
      </c>
    </row>
    <row r="125" spans="1:8">
      <c r="A125">
        <v>15773.039000000001</v>
      </c>
      <c r="B125">
        <v>-53.618000000000002</v>
      </c>
      <c r="C125">
        <v>-53.588000000000001</v>
      </c>
      <c r="D125">
        <v>1.266</v>
      </c>
      <c r="E125">
        <v>18.09</v>
      </c>
      <c r="F125">
        <v>100</v>
      </c>
      <c r="G125">
        <v>69.018000000000001</v>
      </c>
      <c r="H125">
        <v>0.21959999999999999</v>
      </c>
    </row>
    <row r="126" spans="1:8">
      <c r="A126">
        <v>15777.450999999999</v>
      </c>
      <c r="B126">
        <v>-53.667999999999999</v>
      </c>
      <c r="C126">
        <v>-53.637</v>
      </c>
      <c r="D126">
        <v>1.125</v>
      </c>
      <c r="E126">
        <v>8.2210000000000001</v>
      </c>
      <c r="F126">
        <v>100</v>
      </c>
      <c r="G126">
        <v>68.796999999999997</v>
      </c>
      <c r="H126">
        <v>9.8100000000000007E-2</v>
      </c>
    </row>
    <row r="127" spans="1:8">
      <c r="A127">
        <v>15782.194</v>
      </c>
      <c r="B127">
        <v>-53.719000000000001</v>
      </c>
      <c r="C127">
        <v>-53.686999999999998</v>
      </c>
      <c r="D127">
        <v>1.04</v>
      </c>
      <c r="E127">
        <v>7.6760000000000002</v>
      </c>
      <c r="F127">
        <v>100</v>
      </c>
      <c r="G127">
        <v>69.319000000000003</v>
      </c>
      <c r="H127">
        <v>9.1799999999999993E-2</v>
      </c>
    </row>
    <row r="128" spans="1:8">
      <c r="A128">
        <v>15787.555</v>
      </c>
      <c r="B128">
        <v>-53.768999999999998</v>
      </c>
      <c r="C128">
        <v>-53.735999999999997</v>
      </c>
      <c r="D128">
        <v>0.91500000000000004</v>
      </c>
      <c r="E128">
        <v>5.9279999999999999</v>
      </c>
      <c r="F128">
        <v>100</v>
      </c>
      <c r="G128">
        <v>68.846999999999994</v>
      </c>
      <c r="H128">
        <v>7.0199999999999999E-2</v>
      </c>
    </row>
    <row r="129" spans="1:8">
      <c r="A129">
        <v>15793.553</v>
      </c>
      <c r="B129">
        <v>-53.819000000000003</v>
      </c>
      <c r="C129">
        <v>-53.784999999999997</v>
      </c>
      <c r="D129">
        <v>0.81899999999999995</v>
      </c>
      <c r="E129">
        <v>3.8809999999999998</v>
      </c>
      <c r="F129">
        <v>100</v>
      </c>
      <c r="G129">
        <v>68.965000000000003</v>
      </c>
      <c r="H129">
        <v>4.5899999999999996E-2</v>
      </c>
    </row>
    <row r="130" spans="1:8">
      <c r="A130">
        <v>15799.546</v>
      </c>
      <c r="B130">
        <v>-53.87</v>
      </c>
      <c r="C130">
        <v>-53.835000000000001</v>
      </c>
      <c r="D130">
        <v>0.82899999999999996</v>
      </c>
      <c r="E130">
        <v>0.52600000000000002</v>
      </c>
      <c r="F130">
        <v>100</v>
      </c>
      <c r="G130">
        <v>69.328999999999994</v>
      </c>
      <c r="H130">
        <v>6.3E-3</v>
      </c>
    </row>
    <row r="131" spans="1:8">
      <c r="A131">
        <v>15814.032999999999</v>
      </c>
      <c r="B131">
        <v>-53.923000000000002</v>
      </c>
      <c r="C131">
        <v>-53.887</v>
      </c>
      <c r="D131">
        <v>0.36299999999999999</v>
      </c>
      <c r="E131">
        <v>0.76500000000000001</v>
      </c>
      <c r="F131">
        <v>100</v>
      </c>
      <c r="G131">
        <v>69.632000000000005</v>
      </c>
      <c r="H131">
        <v>9.0000000000000011E-3</v>
      </c>
    </row>
    <row r="132" spans="1:8">
      <c r="A132">
        <v>15818.084999999999</v>
      </c>
      <c r="B132">
        <v>-53.975999999999999</v>
      </c>
      <c r="C132">
        <v>-53.939</v>
      </c>
      <c r="D132">
        <v>1.28</v>
      </c>
      <c r="E132">
        <v>0.872</v>
      </c>
      <c r="F132">
        <v>100</v>
      </c>
      <c r="G132">
        <v>69.7</v>
      </c>
      <c r="H132">
        <v>9.8999999999999991E-3</v>
      </c>
    </row>
    <row r="133" spans="1:8">
      <c r="A133">
        <v>15820.936</v>
      </c>
      <c r="B133">
        <v>-54.027999999999999</v>
      </c>
      <c r="C133">
        <v>-53.99</v>
      </c>
      <c r="D133">
        <v>1.786</v>
      </c>
      <c r="E133">
        <v>2.488</v>
      </c>
      <c r="F133">
        <v>100</v>
      </c>
      <c r="G133">
        <v>69.849999999999994</v>
      </c>
      <c r="H133">
        <v>2.9700000000000001E-2</v>
      </c>
    </row>
    <row r="134" spans="1:8">
      <c r="A134">
        <v>15824.088</v>
      </c>
      <c r="B134">
        <v>-54.082999999999998</v>
      </c>
      <c r="C134">
        <v>-54.043999999999997</v>
      </c>
      <c r="D134">
        <v>1.712</v>
      </c>
      <c r="E134">
        <v>4.992</v>
      </c>
      <c r="F134">
        <v>100</v>
      </c>
      <c r="G134">
        <v>69.191999999999993</v>
      </c>
      <c r="H134">
        <v>5.9400000000000001E-2</v>
      </c>
    </row>
    <row r="135" spans="1:8">
      <c r="A135">
        <v>15827.242</v>
      </c>
      <c r="B135">
        <v>-54.134</v>
      </c>
      <c r="C135">
        <v>-54.094000000000001</v>
      </c>
      <c r="D135">
        <v>1.597</v>
      </c>
      <c r="E135">
        <v>6.4779999999999998</v>
      </c>
      <c r="F135">
        <v>100</v>
      </c>
      <c r="G135">
        <v>69.703000000000003</v>
      </c>
      <c r="H135">
        <v>7.7399999999999997E-2</v>
      </c>
    </row>
    <row r="136" spans="1:8">
      <c r="A136">
        <v>15829.772999999999</v>
      </c>
      <c r="B136">
        <v>-54.185000000000002</v>
      </c>
      <c r="C136">
        <v>-54.143999999999998</v>
      </c>
      <c r="D136">
        <v>1.958</v>
      </c>
      <c r="E136">
        <v>5.1550000000000002</v>
      </c>
      <c r="F136">
        <v>100</v>
      </c>
      <c r="G136">
        <v>69.337000000000003</v>
      </c>
      <c r="H136">
        <v>6.1200000000000004E-2</v>
      </c>
    </row>
    <row r="137" spans="1:8">
      <c r="A137">
        <v>15832.606</v>
      </c>
      <c r="B137">
        <v>-54.237000000000002</v>
      </c>
      <c r="C137">
        <v>-54.195</v>
      </c>
      <c r="D137">
        <v>1.794</v>
      </c>
      <c r="E137">
        <v>4.6340000000000003</v>
      </c>
      <c r="F137">
        <v>100</v>
      </c>
      <c r="G137">
        <v>69.123000000000005</v>
      </c>
      <c r="H137">
        <v>5.4899999999999997E-2</v>
      </c>
    </row>
    <row r="138" spans="1:8">
      <c r="A138">
        <v>15835.74</v>
      </c>
      <c r="B138">
        <v>-54.292000000000002</v>
      </c>
      <c r="C138">
        <v>-54.247999999999998</v>
      </c>
      <c r="D138">
        <v>1.712</v>
      </c>
      <c r="E138">
        <v>0.54700000000000004</v>
      </c>
      <c r="F138">
        <v>100</v>
      </c>
      <c r="G138">
        <v>69.549000000000007</v>
      </c>
      <c r="H138">
        <v>6.3E-3</v>
      </c>
    </row>
    <row r="139" spans="1:8">
      <c r="A139">
        <v>15839.82</v>
      </c>
      <c r="B139">
        <v>-54.344999999999999</v>
      </c>
      <c r="C139">
        <v>-54.3</v>
      </c>
      <c r="D139">
        <v>1.274</v>
      </c>
      <c r="E139">
        <v>0.46200000000000002</v>
      </c>
      <c r="F139">
        <v>100</v>
      </c>
      <c r="G139">
        <v>69.382000000000005</v>
      </c>
      <c r="H139">
        <v>5.4000000000000003E-3</v>
      </c>
    </row>
    <row r="140" spans="1:8">
      <c r="A140">
        <v>15844.233</v>
      </c>
      <c r="B140">
        <v>-54.395000000000003</v>
      </c>
      <c r="C140">
        <v>-54.35</v>
      </c>
      <c r="D140">
        <v>1.121</v>
      </c>
      <c r="E140">
        <v>0.45800000000000002</v>
      </c>
      <c r="F140">
        <v>100</v>
      </c>
      <c r="G140">
        <v>70.206000000000003</v>
      </c>
      <c r="H140">
        <v>5.4000000000000003E-3</v>
      </c>
    </row>
    <row r="141" spans="1:8">
      <c r="A141">
        <v>15850.237999999999</v>
      </c>
      <c r="B141">
        <v>-54.447000000000003</v>
      </c>
      <c r="C141">
        <v>-54.401000000000003</v>
      </c>
      <c r="D141">
        <v>0.84799999999999998</v>
      </c>
      <c r="E141">
        <v>0.45700000000000002</v>
      </c>
      <c r="F141">
        <v>100</v>
      </c>
      <c r="G141">
        <v>69.546999999999997</v>
      </c>
      <c r="H141">
        <v>5.4000000000000003E-3</v>
      </c>
    </row>
    <row r="142" spans="1:8">
      <c r="A142">
        <v>15859.066999999999</v>
      </c>
      <c r="B142">
        <v>-54.497</v>
      </c>
      <c r="C142">
        <v>-54.45</v>
      </c>
      <c r="D142">
        <v>0.55500000000000005</v>
      </c>
      <c r="E142">
        <v>0.45600000000000002</v>
      </c>
      <c r="F142">
        <v>100</v>
      </c>
      <c r="G142">
        <v>70.388000000000005</v>
      </c>
      <c r="H142">
        <v>5.4000000000000003E-3</v>
      </c>
    </row>
    <row r="143" spans="1:8">
      <c r="A143">
        <v>15869.487999999999</v>
      </c>
      <c r="B143">
        <v>-54.548000000000002</v>
      </c>
      <c r="C143">
        <v>-54.5</v>
      </c>
      <c r="D143">
        <v>0.48199999999999998</v>
      </c>
      <c r="E143">
        <v>0.45400000000000001</v>
      </c>
      <c r="F143">
        <v>100</v>
      </c>
      <c r="G143">
        <v>69.772999999999996</v>
      </c>
      <c r="H143">
        <v>5.4000000000000003E-3</v>
      </c>
    </row>
    <row r="145" spans="1:8">
      <c r="A145">
        <v>21706.38</v>
      </c>
      <c r="B145">
        <v>-54.957999999999998</v>
      </c>
      <c r="C145">
        <v>-54.956000000000003</v>
      </c>
      <c r="D145">
        <v>0</v>
      </c>
      <c r="E145">
        <v>185.083</v>
      </c>
      <c r="F145">
        <v>100</v>
      </c>
      <c r="G145">
        <v>55.427999999999997</v>
      </c>
      <c r="H145">
        <v>4.7034000000000002</v>
      </c>
    </row>
    <row r="146" spans="1:8">
      <c r="A146">
        <v>21707.641</v>
      </c>
      <c r="B146">
        <v>-55.015999999999998</v>
      </c>
      <c r="C146">
        <v>-55.011000000000003</v>
      </c>
      <c r="D146">
        <v>4.3710000000000004</v>
      </c>
      <c r="E146">
        <v>185.375</v>
      </c>
      <c r="F146">
        <v>100</v>
      </c>
      <c r="G146">
        <v>55.457000000000001</v>
      </c>
      <c r="H146">
        <v>4.7232000000000003</v>
      </c>
    </row>
    <row r="147" spans="1:8">
      <c r="A147">
        <v>21711.43</v>
      </c>
      <c r="B147">
        <v>-55.067</v>
      </c>
      <c r="C147">
        <v>-55.061</v>
      </c>
      <c r="D147">
        <v>1.3149999999999999</v>
      </c>
      <c r="E147">
        <v>181.51300000000001</v>
      </c>
      <c r="F147">
        <v>100</v>
      </c>
      <c r="G147">
        <v>55.79</v>
      </c>
      <c r="H147">
        <v>4.4712000000000005</v>
      </c>
    </row>
    <row r="148" spans="1:8">
      <c r="A148">
        <v>21719.31</v>
      </c>
      <c r="B148">
        <v>-55.119</v>
      </c>
      <c r="C148">
        <v>-55.110999999999997</v>
      </c>
      <c r="D148">
        <v>0.63400000000000001</v>
      </c>
      <c r="E148">
        <v>181.53200000000001</v>
      </c>
      <c r="F148">
        <v>100</v>
      </c>
      <c r="G148">
        <v>55.73</v>
      </c>
      <c r="H148">
        <v>4.4729999999999999</v>
      </c>
    </row>
    <row r="149" spans="1:8">
      <c r="A149">
        <v>21724.295999999998</v>
      </c>
      <c r="B149">
        <v>-55.17</v>
      </c>
      <c r="C149">
        <v>-55.158999999999999</v>
      </c>
      <c r="D149">
        <v>0.96899999999999997</v>
      </c>
      <c r="E149">
        <v>180.38200000000001</v>
      </c>
      <c r="F149">
        <v>100</v>
      </c>
      <c r="G149">
        <v>55.749000000000002</v>
      </c>
      <c r="H149">
        <v>4.4009999999999998</v>
      </c>
    </row>
    <row r="150" spans="1:8">
      <c r="A150">
        <v>21732.116000000002</v>
      </c>
      <c r="B150">
        <v>-55.220999999999997</v>
      </c>
      <c r="C150">
        <v>-55.209000000000003</v>
      </c>
      <c r="D150">
        <v>0.63300000000000001</v>
      </c>
      <c r="E150">
        <v>179.79599999999999</v>
      </c>
      <c r="F150">
        <v>100</v>
      </c>
      <c r="G150">
        <v>55.936999999999998</v>
      </c>
      <c r="H150">
        <v>4.3658999999999999</v>
      </c>
    </row>
    <row r="151" spans="1:8">
      <c r="A151">
        <v>21739.055</v>
      </c>
      <c r="B151">
        <v>-55.273000000000003</v>
      </c>
      <c r="C151">
        <v>-55.258000000000003</v>
      </c>
      <c r="D151">
        <v>0.71499999999999997</v>
      </c>
      <c r="E151">
        <v>180.249</v>
      </c>
      <c r="F151">
        <v>100</v>
      </c>
      <c r="G151">
        <v>55.91</v>
      </c>
      <c r="H151">
        <v>4.3929</v>
      </c>
    </row>
    <row r="152" spans="1:8">
      <c r="A152">
        <v>21747.251</v>
      </c>
      <c r="B152">
        <v>-55.323999999999998</v>
      </c>
      <c r="C152">
        <v>-55.307000000000002</v>
      </c>
      <c r="D152">
        <v>0.59699999999999998</v>
      </c>
      <c r="E152">
        <v>182.53899999999999</v>
      </c>
      <c r="F152">
        <v>100</v>
      </c>
      <c r="G152">
        <v>55.872</v>
      </c>
      <c r="H152">
        <v>4.5369000000000002</v>
      </c>
    </row>
    <row r="153" spans="1:8">
      <c r="A153">
        <v>21756.399000000001</v>
      </c>
      <c r="B153">
        <v>-55.375</v>
      </c>
      <c r="C153">
        <v>-55.356999999999999</v>
      </c>
      <c r="D153">
        <v>0.54100000000000004</v>
      </c>
      <c r="E153">
        <v>182.708</v>
      </c>
      <c r="F153">
        <v>100</v>
      </c>
      <c r="G153">
        <v>55.606000000000002</v>
      </c>
      <c r="H153">
        <v>4.5476999999999999</v>
      </c>
    </row>
    <row r="154" spans="1:8">
      <c r="A154">
        <v>21764.796999999999</v>
      </c>
      <c r="B154">
        <v>-55.424999999999997</v>
      </c>
      <c r="C154">
        <v>-55.405000000000001</v>
      </c>
      <c r="D154">
        <v>0.57299999999999995</v>
      </c>
      <c r="E154">
        <v>183.45500000000001</v>
      </c>
      <c r="F154">
        <v>100</v>
      </c>
      <c r="G154">
        <v>55.606999999999999</v>
      </c>
      <c r="H154">
        <v>4.5953999999999997</v>
      </c>
    </row>
    <row r="155" spans="1:8">
      <c r="A155">
        <v>21773.826000000001</v>
      </c>
      <c r="B155">
        <v>-55.475999999999999</v>
      </c>
      <c r="C155">
        <v>-55.454000000000001</v>
      </c>
      <c r="D155">
        <v>0.54100000000000004</v>
      </c>
      <c r="E155">
        <v>182.822</v>
      </c>
      <c r="F155">
        <v>100</v>
      </c>
      <c r="G155">
        <v>55.613999999999997</v>
      </c>
      <c r="H155">
        <v>4.5548999999999999</v>
      </c>
    </row>
    <row r="156" spans="1:8">
      <c r="A156">
        <v>21797.578000000001</v>
      </c>
      <c r="B156">
        <v>-55.526000000000003</v>
      </c>
      <c r="C156">
        <v>-55.502000000000002</v>
      </c>
      <c r="D156">
        <v>0.20399999999999999</v>
      </c>
      <c r="E156">
        <v>180.958</v>
      </c>
      <c r="F156">
        <v>100</v>
      </c>
      <c r="G156">
        <v>55.744999999999997</v>
      </c>
      <c r="H156">
        <v>4.4370000000000003</v>
      </c>
    </row>
    <row r="157" spans="1:8">
      <c r="A157">
        <v>21808.633999999998</v>
      </c>
      <c r="B157">
        <v>-55.576999999999998</v>
      </c>
      <c r="C157">
        <v>-55.551000000000002</v>
      </c>
      <c r="D157">
        <v>0.438</v>
      </c>
      <c r="E157">
        <v>181.96299999999999</v>
      </c>
      <c r="F157">
        <v>100</v>
      </c>
      <c r="G157">
        <v>55.901000000000003</v>
      </c>
      <c r="H157">
        <v>4.5</v>
      </c>
    </row>
    <row r="158" spans="1:8">
      <c r="A158">
        <v>21827.008000000002</v>
      </c>
      <c r="B158">
        <v>-55.628</v>
      </c>
      <c r="C158">
        <v>-55.7</v>
      </c>
      <c r="D158">
        <v>0.26800000000000002</v>
      </c>
      <c r="E158">
        <v>179.102</v>
      </c>
      <c r="F158">
        <v>100</v>
      </c>
      <c r="G158">
        <v>55.77</v>
      </c>
      <c r="H158">
        <v>4.3236000000000008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10"/>
  <sheetViews>
    <sheetView topLeftCell="B58" workbookViewId="0">
      <selection activeCell="L108" sqref="L108"/>
    </sheetView>
  </sheetViews>
  <sheetFormatPr defaultRowHeight="12.5"/>
  <cols>
    <col min="12" max="12" width="88.81640625" bestFit="1" customWidth="1"/>
    <col min="15" max="15" width="29.453125" customWidth="1"/>
    <col min="16" max="16" width="14.453125" bestFit="1" customWidth="1"/>
  </cols>
  <sheetData>
    <row r="8" spans="12:16" ht="15.5">
      <c r="L8" s="99" t="s">
        <v>46</v>
      </c>
    </row>
    <row r="10" spans="12:16" ht="13">
      <c r="L10" s="98" t="s">
        <v>47</v>
      </c>
    </row>
    <row r="11" spans="12:16">
      <c r="L11" t="s">
        <v>48</v>
      </c>
    </row>
    <row r="12" spans="12:16">
      <c r="L12" t="s">
        <v>49</v>
      </c>
    </row>
    <row r="13" spans="12:16">
      <c r="L13" t="s">
        <v>50</v>
      </c>
    </row>
    <row r="14" spans="12:16">
      <c r="L14" t="s">
        <v>51</v>
      </c>
      <c r="P14" s="118">
        <v>41444.592719907407</v>
      </c>
    </row>
    <row r="82" spans="12:12">
      <c r="L82" t="s">
        <v>141</v>
      </c>
    </row>
    <row r="101" spans="12:12">
      <c r="L101" t="s">
        <v>142</v>
      </c>
    </row>
    <row r="110" spans="12:12">
      <c r="L110" t="s">
        <v>143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10">
        <v>-42.7</v>
      </c>
      <c r="E14" s="310">
        <v>71.111000000000004</v>
      </c>
      <c r="F14" s="311" t="s">
        <v>98</v>
      </c>
      <c r="G14" s="309">
        <v>60</v>
      </c>
      <c r="H14" s="309">
        <v>48</v>
      </c>
      <c r="I14" s="312">
        <v>0</v>
      </c>
      <c r="J14" s="173">
        <v>6.79</v>
      </c>
      <c r="K14" s="312">
        <v>0</v>
      </c>
      <c r="L14" s="173">
        <v>5.7</v>
      </c>
      <c r="M14" s="312">
        <v>0</v>
      </c>
      <c r="N14" s="294"/>
      <c r="O14" s="295"/>
      <c r="P14" s="309">
        <v>32.39</v>
      </c>
      <c r="Q14" s="312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08">
        <v>316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123</v>
      </c>
      <c r="AC14" s="308">
        <v>0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10">
        <v>-42.7</v>
      </c>
      <c r="E15" s="310">
        <v>71.111000000000004</v>
      </c>
      <c r="F15" s="311" t="s">
        <v>99</v>
      </c>
      <c r="G15" s="309">
        <v>110</v>
      </c>
      <c r="H15" s="309">
        <v>46</v>
      </c>
      <c r="I15" s="312">
        <v>-4.1669999999999998</v>
      </c>
      <c r="J15" s="173">
        <v>5.81</v>
      </c>
      <c r="K15" s="312">
        <v>-14.433</v>
      </c>
      <c r="L15" s="173">
        <v>5.63</v>
      </c>
      <c r="M15" s="312">
        <v>-1.228</v>
      </c>
      <c r="N15" s="294">
        <f t="shared" ref="N15:N36" si="1">IF(ISNUMBER(Z15), AA15, "")</f>
        <v>113</v>
      </c>
      <c r="O15" s="295" t="str">
        <f t="shared" ref="O15:O36" si="2">IF(ISNUMBER(N14), IF(ISNUMBER(N15), ABS(((ABS(N14-N15))/N14)*100), ""), "")</f>
        <v/>
      </c>
      <c r="P15" s="309">
        <v>32.58</v>
      </c>
      <c r="Q15" s="312">
        <v>0.58699999999999997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08">
        <v>306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113</v>
      </c>
      <c r="AC15" s="308">
        <v>-3.165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10">
        <v>-42.7</v>
      </c>
      <c r="E16" s="310">
        <v>71.111000000000004</v>
      </c>
      <c r="F16" s="311" t="s">
        <v>100</v>
      </c>
      <c r="G16" s="309">
        <v>160</v>
      </c>
      <c r="H16" s="309">
        <v>44</v>
      </c>
      <c r="I16" s="312">
        <v>-4.3479999999999999</v>
      </c>
      <c r="J16" s="173">
        <v>5.17</v>
      </c>
      <c r="K16" s="312">
        <v>-11.015000000000001</v>
      </c>
      <c r="L16" s="173">
        <v>5.67</v>
      </c>
      <c r="M16" s="312">
        <v>0.71</v>
      </c>
      <c r="N16" s="294">
        <f t="shared" si="1"/>
        <v>98</v>
      </c>
      <c r="O16" s="295">
        <f t="shared" si="2"/>
        <v>13.274336283185843</v>
      </c>
      <c r="P16" s="309">
        <v>32.65</v>
      </c>
      <c r="Q16" s="312">
        <v>0.215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08">
        <v>291</v>
      </c>
      <c r="AA16" s="10">
        <f t="shared" si="4"/>
        <v>98</v>
      </c>
      <c r="AC16" s="308">
        <v>-4.9020000000000001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10">
        <v>-42.7</v>
      </c>
      <c r="E17" s="310">
        <v>71.111000000000004</v>
      </c>
      <c r="F17" s="311" t="s">
        <v>101</v>
      </c>
      <c r="G17" s="309">
        <v>220</v>
      </c>
      <c r="H17" s="309">
        <v>42</v>
      </c>
      <c r="I17" s="312">
        <v>-4.5449999999999999</v>
      </c>
      <c r="J17" s="173">
        <v>4.7699999999999996</v>
      </c>
      <c r="K17" s="312">
        <v>-7.7370000000000001</v>
      </c>
      <c r="L17" s="173">
        <v>5.68</v>
      </c>
      <c r="M17" s="312">
        <v>0.17599999999999999</v>
      </c>
      <c r="N17" s="294">
        <f t="shared" si="1"/>
        <v>91</v>
      </c>
      <c r="O17" s="295">
        <f t="shared" si="2"/>
        <v>7.1428571428571423</v>
      </c>
      <c r="P17" s="309">
        <v>32.71</v>
      </c>
      <c r="Q17" s="312">
        <v>0.184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08">
        <v>284</v>
      </c>
      <c r="AA17" s="10">
        <f t="shared" si="4"/>
        <v>91</v>
      </c>
      <c r="AC17" s="308">
        <v>-2.4049999999999998</v>
      </c>
    </row>
    <row r="18" spans="1:29" s="10" customFormat="1" ht="40" customHeight="1">
      <c r="A18" s="10" t="str">
        <f t="shared" ca="1" si="0"/>
        <v/>
      </c>
      <c r="B18" s="69"/>
      <c r="C18" s="5"/>
      <c r="D18" s="310">
        <v>-42.7</v>
      </c>
      <c r="E18" s="310">
        <v>71.111000000000004</v>
      </c>
      <c r="F18" s="311" t="s">
        <v>102</v>
      </c>
      <c r="G18" s="309">
        <v>260</v>
      </c>
      <c r="H18" s="309">
        <v>43</v>
      </c>
      <c r="I18" s="312">
        <v>2.3809999999999998</v>
      </c>
      <c r="J18" s="173">
        <v>4.29</v>
      </c>
      <c r="K18" s="312">
        <v>-10.063000000000001</v>
      </c>
      <c r="L18" s="173">
        <v>5.7</v>
      </c>
      <c r="M18" s="312">
        <v>0.35199999999999998</v>
      </c>
      <c r="N18" s="294">
        <f t="shared" si="1"/>
        <v>86</v>
      </c>
      <c r="O18" s="295">
        <f t="shared" si="2"/>
        <v>5.4945054945054945</v>
      </c>
      <c r="P18" s="309">
        <v>32.74</v>
      </c>
      <c r="Q18" s="312">
        <v>9.1999999999999998E-2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08">
        <v>279</v>
      </c>
      <c r="AA18" s="10">
        <f t="shared" si="4"/>
        <v>86</v>
      </c>
      <c r="AC18" s="308">
        <v>-1.7609999999999999</v>
      </c>
    </row>
    <row r="19" spans="1:29" s="10" customFormat="1" ht="40" customHeight="1">
      <c r="A19" s="10" t="str">
        <f t="shared" ca="1" si="0"/>
        <v/>
      </c>
      <c r="B19" s="69"/>
      <c r="C19" s="5"/>
      <c r="D19" s="310">
        <v>-42.7</v>
      </c>
      <c r="E19" s="310">
        <v>71.111000000000004</v>
      </c>
      <c r="F19" s="311" t="s">
        <v>103</v>
      </c>
      <c r="G19" s="309">
        <v>300</v>
      </c>
      <c r="H19" s="309">
        <v>43</v>
      </c>
      <c r="I19" s="312">
        <v>0</v>
      </c>
      <c r="J19" s="173">
        <v>4.01</v>
      </c>
      <c r="K19" s="312">
        <v>-6.5270000000000001</v>
      </c>
      <c r="L19" s="173">
        <v>5.74</v>
      </c>
      <c r="M19" s="312">
        <v>0.70199999999999996</v>
      </c>
      <c r="N19" s="294">
        <f t="shared" si="1"/>
        <v>83</v>
      </c>
      <c r="O19" s="295">
        <f t="shared" si="2"/>
        <v>3.4883720930232558</v>
      </c>
      <c r="P19" s="309">
        <v>32.78</v>
      </c>
      <c r="Q19" s="312">
        <v>0.122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08">
        <v>276</v>
      </c>
      <c r="AA19" s="10">
        <f t="shared" si="4"/>
        <v>83</v>
      </c>
      <c r="AC19" s="308">
        <v>-1.075</v>
      </c>
    </row>
    <row r="20" spans="1:29" s="10" customFormat="1" ht="40" customHeight="1">
      <c r="A20" s="10" t="str">
        <f t="shared" ca="1" si="0"/>
        <v/>
      </c>
      <c r="B20" s="69"/>
      <c r="C20" s="5"/>
      <c r="D20" s="310">
        <v>-42.7</v>
      </c>
      <c r="E20" s="310">
        <v>71.111000000000004</v>
      </c>
      <c r="F20" s="311" t="s">
        <v>104</v>
      </c>
      <c r="G20" s="309">
        <v>330</v>
      </c>
      <c r="H20" s="309">
        <v>47</v>
      </c>
      <c r="I20" s="312">
        <v>9.3019999999999996</v>
      </c>
      <c r="J20" s="173">
        <v>3.52</v>
      </c>
      <c r="K20" s="312">
        <v>-12.218999999999999</v>
      </c>
      <c r="L20" s="173">
        <v>5.8</v>
      </c>
      <c r="M20" s="312">
        <v>1.0449999999999999</v>
      </c>
      <c r="N20" s="294">
        <f t="shared" si="1"/>
        <v>80</v>
      </c>
      <c r="O20" s="295">
        <f t="shared" si="2"/>
        <v>3.6144578313253009</v>
      </c>
      <c r="P20" s="309">
        <v>32.799999999999997</v>
      </c>
      <c r="Q20" s="312">
        <v>6.0999999999999999E-2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08">
        <v>273</v>
      </c>
      <c r="AA20" s="10">
        <f t="shared" si="4"/>
        <v>80</v>
      </c>
      <c r="AC20" s="308">
        <v>-1.087</v>
      </c>
    </row>
    <row r="21" spans="1:29" s="10" customFormat="1" ht="40" customHeight="1">
      <c r="A21" s="10" t="str">
        <f t="shared" ca="1" si="0"/>
        <v/>
      </c>
      <c r="B21" s="69"/>
      <c r="C21" s="5"/>
      <c r="D21" s="310">
        <v>-42.7</v>
      </c>
      <c r="E21" s="310">
        <v>71.111000000000004</v>
      </c>
      <c r="F21" s="311" t="s">
        <v>105</v>
      </c>
      <c r="G21" s="309">
        <v>350</v>
      </c>
      <c r="H21" s="309">
        <v>50</v>
      </c>
      <c r="I21" s="312">
        <v>6.383</v>
      </c>
      <c r="J21" s="173">
        <v>3.28</v>
      </c>
      <c r="K21" s="312">
        <v>-6.8179999999999996</v>
      </c>
      <c r="L21" s="173">
        <v>5.79</v>
      </c>
      <c r="M21" s="312">
        <v>-0.17199999999999999</v>
      </c>
      <c r="N21" s="294">
        <f t="shared" si="1"/>
        <v>82</v>
      </c>
      <c r="O21" s="295">
        <f t="shared" si="2"/>
        <v>2.5</v>
      </c>
      <c r="P21" s="309">
        <v>32.81</v>
      </c>
      <c r="Q21" s="312">
        <v>0.03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08">
        <v>275</v>
      </c>
      <c r="AA21" s="10">
        <f t="shared" si="4"/>
        <v>82</v>
      </c>
      <c r="AC21" s="308">
        <v>0.73299999999999998</v>
      </c>
    </row>
    <row r="22" spans="1:29" s="10" customFormat="1" ht="40" customHeight="1">
      <c r="A22" s="10" t="str">
        <f t="shared" ca="1" si="0"/>
        <v/>
      </c>
      <c r="B22" s="69"/>
      <c r="C22" s="5"/>
      <c r="D22" s="310">
        <v>-42.7</v>
      </c>
      <c r="E22" s="310">
        <v>71.111000000000004</v>
      </c>
      <c r="F22" s="311" t="s">
        <v>106</v>
      </c>
      <c r="G22" s="309">
        <v>390</v>
      </c>
      <c r="H22" s="309">
        <v>53</v>
      </c>
      <c r="I22" s="312">
        <v>6</v>
      </c>
      <c r="J22" s="173">
        <v>2.92</v>
      </c>
      <c r="K22" s="312">
        <v>-10.976000000000001</v>
      </c>
      <c r="L22" s="173">
        <v>5.81</v>
      </c>
      <c r="M22" s="312">
        <v>0.34499999999999997</v>
      </c>
      <c r="N22" s="294">
        <f t="shared" si="1"/>
        <v>82</v>
      </c>
      <c r="O22" s="295">
        <f t="shared" si="2"/>
        <v>0</v>
      </c>
      <c r="P22" s="309">
        <v>32.840000000000003</v>
      </c>
      <c r="Q22" s="312">
        <v>9.0999999999999998E-2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08">
        <v>275</v>
      </c>
      <c r="AA22" s="10">
        <f t="shared" si="4"/>
        <v>82</v>
      </c>
      <c r="AC22" s="308">
        <v>0</v>
      </c>
    </row>
    <row r="23" spans="1:29" s="10" customFormat="1" ht="40" customHeight="1">
      <c r="A23" s="10" t="str">
        <f t="shared" ca="1" si="0"/>
        <v/>
      </c>
      <c r="B23" s="69"/>
      <c r="C23" s="5"/>
      <c r="D23" s="310">
        <v>-42.7</v>
      </c>
      <c r="E23" s="310">
        <v>71.111000000000004</v>
      </c>
      <c r="F23" s="311" t="s">
        <v>107</v>
      </c>
      <c r="G23" s="309">
        <v>430</v>
      </c>
      <c r="H23" s="309">
        <v>61</v>
      </c>
      <c r="I23" s="312">
        <v>15.093999999999999</v>
      </c>
      <c r="J23" s="173">
        <v>2.56</v>
      </c>
      <c r="K23" s="312">
        <v>-12.329000000000001</v>
      </c>
      <c r="L23" s="173">
        <v>5.81</v>
      </c>
      <c r="M23" s="312">
        <v>0</v>
      </c>
      <c r="N23" s="294">
        <f t="shared" si="1"/>
        <v>81</v>
      </c>
      <c r="O23" s="295">
        <f t="shared" si="2"/>
        <v>1.2195121951219512</v>
      </c>
      <c r="P23" s="309">
        <v>33.08</v>
      </c>
      <c r="Q23" s="312">
        <v>0.73099999999999998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08">
        <v>274</v>
      </c>
      <c r="AA23" s="10">
        <f t="shared" si="4"/>
        <v>81</v>
      </c>
      <c r="AC23" s="308">
        <v>-0.36399999999999999</v>
      </c>
    </row>
    <row r="24" spans="1:29" s="10" customFormat="1" ht="40" customHeight="1">
      <c r="A24" s="10">
        <f t="shared" ca="1" si="0"/>
        <v>24</v>
      </c>
      <c r="B24" s="313">
        <v>1</v>
      </c>
      <c r="C24" s="5"/>
      <c r="D24" s="310">
        <v>-42.7</v>
      </c>
      <c r="E24" s="310">
        <v>71.111000000000004</v>
      </c>
      <c r="F24" s="311" t="s">
        <v>108</v>
      </c>
      <c r="G24" s="309">
        <v>500</v>
      </c>
      <c r="H24" s="309">
        <v>78</v>
      </c>
      <c r="I24" s="312">
        <v>27.869</v>
      </c>
      <c r="J24" s="173">
        <v>2.2000000000000002</v>
      </c>
      <c r="K24" s="312">
        <v>-14.061999999999999</v>
      </c>
      <c r="L24" s="173">
        <v>5.79</v>
      </c>
      <c r="M24" s="312">
        <v>-0.34399999999999997</v>
      </c>
      <c r="N24" s="294">
        <f t="shared" si="1"/>
        <v>82</v>
      </c>
      <c r="O24" s="295">
        <f t="shared" si="2"/>
        <v>1.2345679012345678</v>
      </c>
      <c r="P24" s="309">
        <v>33.53</v>
      </c>
      <c r="Q24" s="312">
        <v>1.36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08">
        <v>275</v>
      </c>
      <c r="AA24" s="10">
        <f t="shared" si="4"/>
        <v>82</v>
      </c>
      <c r="AC24" s="308">
        <v>0.36499999999999999</v>
      </c>
    </row>
    <row r="25" spans="1:29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ref="I25:I36" si="5">IF(ISNUMBER(H24), IF(ISNUMBER(H25), ((ABS(H24-H25))/H24)*100, ""), "")</f>
        <v/>
      </c>
      <c r="J25" s="276"/>
      <c r="K25" s="286" t="str">
        <f t="shared" ref="K25:K36" si="6">IF(ISNUMBER(J24), IF(ISNUMBER(J25), ((ABS(J24-J25))/J24)*100, ""), "")</f>
        <v/>
      </c>
      <c r="L25" s="276"/>
      <c r="M25" s="286" t="str">
        <f t="shared" ref="M25:M36" si="7">IF(ISNUMBER(L24), IF(ISNUMBER(L25), ((ABS(L24-L25))/L24)*100, ""), "")</f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ref="Q25:Q36" si="8">IF(ISNUMBER(P24), IF(ISNUMBER(P25), ABS(((ABS(P24-P25))/P24)*100), ""), "")</f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1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24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10">
        <v>-52.1</v>
      </c>
      <c r="E14" s="310">
        <v>70.058000000000007</v>
      </c>
      <c r="F14" s="311" t="s">
        <v>109</v>
      </c>
      <c r="G14" s="309">
        <v>40</v>
      </c>
      <c r="H14" s="309">
        <v>45</v>
      </c>
      <c r="I14" s="312">
        <v>0</v>
      </c>
      <c r="J14" s="173">
        <v>6.05</v>
      </c>
      <c r="K14" s="312">
        <v>0</v>
      </c>
      <c r="L14" s="173">
        <v>5.87</v>
      </c>
      <c r="M14" s="312">
        <v>0</v>
      </c>
      <c r="N14" s="294"/>
      <c r="O14" s="295"/>
      <c r="P14" s="309">
        <v>25.66</v>
      </c>
      <c r="Q14" s="312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08">
        <v>325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116</v>
      </c>
      <c r="AC14" s="308">
        <v>0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10">
        <v>-52.1</v>
      </c>
      <c r="E15" s="310">
        <v>70.058000000000007</v>
      </c>
      <c r="F15" s="311" t="s">
        <v>110</v>
      </c>
      <c r="G15" s="309">
        <v>120</v>
      </c>
      <c r="H15" s="309">
        <v>45</v>
      </c>
      <c r="I15" s="312">
        <v>0</v>
      </c>
      <c r="J15" s="173">
        <v>6.19</v>
      </c>
      <c r="K15" s="312">
        <v>2.3140000000000001</v>
      </c>
      <c r="L15" s="173">
        <v>5.86</v>
      </c>
      <c r="M15" s="312">
        <v>-0.17</v>
      </c>
      <c r="N15" s="294">
        <f t="shared" ref="N15:N36" si="1">IF(ISNUMBER(Z15), AA15, "")</f>
        <v>113</v>
      </c>
      <c r="O15" s="295" t="str">
        <f t="shared" ref="O15:O36" si="2">IF(ISNUMBER(N14), IF(ISNUMBER(N15), ABS(((ABS(N14-N15))/N14)*100), ""), "")</f>
        <v/>
      </c>
      <c r="P15" s="309">
        <v>25.94</v>
      </c>
      <c r="Q15" s="312">
        <v>1.091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08">
        <v>322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113</v>
      </c>
      <c r="AC15" s="308">
        <v>-0.92300000000000004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10">
        <v>-52.1</v>
      </c>
      <c r="E16" s="310">
        <v>70.058000000000007</v>
      </c>
      <c r="F16" s="311" t="s">
        <v>111</v>
      </c>
      <c r="G16" s="309">
        <v>160</v>
      </c>
      <c r="H16" s="309">
        <v>45</v>
      </c>
      <c r="I16" s="312">
        <v>0</v>
      </c>
      <c r="J16" s="173">
        <v>5.27</v>
      </c>
      <c r="K16" s="312">
        <v>-14.863</v>
      </c>
      <c r="L16" s="173">
        <v>5.86</v>
      </c>
      <c r="M16" s="312">
        <v>0</v>
      </c>
      <c r="N16" s="294">
        <f t="shared" si="1"/>
        <v>112</v>
      </c>
      <c r="O16" s="295">
        <f t="shared" si="2"/>
        <v>0.88495575221238942</v>
      </c>
      <c r="P16" s="309">
        <v>26.12</v>
      </c>
      <c r="Q16" s="312">
        <v>0.69399999999999995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08">
        <v>318</v>
      </c>
      <c r="AA16" s="10">
        <f t="shared" si="4"/>
        <v>112</v>
      </c>
      <c r="AC16" s="308">
        <v>-1.242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10">
        <v>-52.1</v>
      </c>
      <c r="E17" s="310">
        <v>70.058000000000007</v>
      </c>
      <c r="F17" s="311" t="s">
        <v>112</v>
      </c>
      <c r="G17" s="309">
        <v>240</v>
      </c>
      <c r="H17" s="309">
        <v>48</v>
      </c>
      <c r="I17" s="312">
        <v>6.6669999999999998</v>
      </c>
      <c r="J17" s="173">
        <v>4.88</v>
      </c>
      <c r="K17" s="312">
        <v>-7.4</v>
      </c>
      <c r="L17" s="173">
        <v>5.87</v>
      </c>
      <c r="M17" s="312">
        <v>0.17100000000000001</v>
      </c>
      <c r="N17" s="294">
        <f t="shared" si="1"/>
        <v>106</v>
      </c>
      <c r="O17" s="295">
        <f t="shared" si="2"/>
        <v>5.3571428571428568</v>
      </c>
      <c r="P17" s="309">
        <v>26.38</v>
      </c>
      <c r="Q17" s="312">
        <v>0.995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08">
        <v>312</v>
      </c>
      <c r="AA17" s="10">
        <f t="shared" si="4"/>
        <v>106</v>
      </c>
      <c r="AC17" s="308">
        <v>-1.887</v>
      </c>
    </row>
    <row r="18" spans="1:29" s="10" customFormat="1" ht="40" customHeight="1">
      <c r="A18" s="10" t="str">
        <f t="shared" ca="1" si="0"/>
        <v/>
      </c>
      <c r="B18" s="69"/>
      <c r="C18" s="5"/>
      <c r="D18" s="310">
        <v>-52.1</v>
      </c>
      <c r="E18" s="310">
        <v>70.058000000000007</v>
      </c>
      <c r="F18" s="311" t="s">
        <v>113</v>
      </c>
      <c r="G18" s="309">
        <v>290</v>
      </c>
      <c r="H18" s="309">
        <v>53</v>
      </c>
      <c r="I18" s="312">
        <v>10.417</v>
      </c>
      <c r="J18" s="173">
        <v>4.4800000000000004</v>
      </c>
      <c r="K18" s="312">
        <v>-8.1969999999999992</v>
      </c>
      <c r="L18" s="173">
        <v>5.92</v>
      </c>
      <c r="M18" s="312">
        <v>0.85199999999999998</v>
      </c>
      <c r="N18" s="294">
        <f t="shared" si="1"/>
        <v>97</v>
      </c>
      <c r="O18" s="295">
        <f t="shared" si="2"/>
        <v>8.4905660377358494</v>
      </c>
      <c r="P18" s="309">
        <v>26.73</v>
      </c>
      <c r="Q18" s="312">
        <v>1.327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08">
        <v>303</v>
      </c>
      <c r="AA18" s="10">
        <f t="shared" si="4"/>
        <v>97</v>
      </c>
      <c r="AC18" s="308">
        <v>-2.8849999999999998</v>
      </c>
    </row>
    <row r="19" spans="1:29" s="10" customFormat="1" ht="40" customHeight="1">
      <c r="A19" s="10" t="str">
        <f t="shared" ca="1" si="0"/>
        <v/>
      </c>
      <c r="B19" s="69"/>
      <c r="C19" s="5"/>
      <c r="D19" s="310">
        <v>-52.1</v>
      </c>
      <c r="E19" s="310">
        <v>70.058000000000007</v>
      </c>
      <c r="F19" s="311" t="s">
        <v>114</v>
      </c>
      <c r="G19" s="309">
        <v>380</v>
      </c>
      <c r="H19" s="309">
        <v>52</v>
      </c>
      <c r="I19" s="312">
        <v>-1.887</v>
      </c>
      <c r="J19" s="173">
        <v>3.56</v>
      </c>
      <c r="K19" s="312">
        <v>-20.536000000000001</v>
      </c>
      <c r="L19" s="173">
        <v>5.96</v>
      </c>
      <c r="M19" s="312">
        <v>0.67600000000000005</v>
      </c>
      <c r="N19" s="294">
        <f t="shared" si="1"/>
        <v>91</v>
      </c>
      <c r="O19" s="295">
        <f t="shared" si="2"/>
        <v>6.1855670103092786</v>
      </c>
      <c r="P19" s="309">
        <v>27.09</v>
      </c>
      <c r="Q19" s="312">
        <v>1.347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08">
        <v>297</v>
      </c>
      <c r="AA19" s="10">
        <f t="shared" si="4"/>
        <v>91</v>
      </c>
      <c r="AC19" s="308">
        <v>-1.98</v>
      </c>
    </row>
    <row r="20" spans="1:29" s="10" customFormat="1" ht="40" customHeight="1">
      <c r="A20" s="10" t="str">
        <f t="shared" ca="1" si="0"/>
        <v/>
      </c>
      <c r="B20" s="69"/>
      <c r="C20" s="5"/>
      <c r="D20" s="310">
        <v>-52.1</v>
      </c>
      <c r="E20" s="310">
        <v>70.058000000000007</v>
      </c>
      <c r="F20" s="311" t="s">
        <v>115</v>
      </c>
      <c r="G20" s="309">
        <v>470</v>
      </c>
      <c r="H20" s="309">
        <v>50</v>
      </c>
      <c r="I20" s="312">
        <v>-3.8460000000000001</v>
      </c>
      <c r="J20" s="173">
        <v>3.18</v>
      </c>
      <c r="K20" s="312">
        <v>-10.673999999999999</v>
      </c>
      <c r="L20" s="173">
        <v>5.97</v>
      </c>
      <c r="M20" s="312">
        <v>0.16800000000000001</v>
      </c>
      <c r="N20" s="294">
        <f t="shared" si="1"/>
        <v>88</v>
      </c>
      <c r="O20" s="295">
        <f t="shared" si="2"/>
        <v>3.296703296703297</v>
      </c>
      <c r="P20" s="309">
        <v>27.36</v>
      </c>
      <c r="Q20" s="312">
        <v>0.997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08">
        <v>294</v>
      </c>
      <c r="AA20" s="10">
        <f t="shared" si="4"/>
        <v>88</v>
      </c>
      <c r="AC20" s="308">
        <v>-1.01</v>
      </c>
    </row>
    <row r="21" spans="1:29" s="10" customFormat="1" ht="40" customHeight="1">
      <c r="A21" s="10" t="str">
        <f t="shared" ca="1" si="0"/>
        <v/>
      </c>
      <c r="B21" s="69"/>
      <c r="C21" s="5"/>
      <c r="D21" s="310">
        <v>-52.1</v>
      </c>
      <c r="E21" s="310">
        <v>70.058000000000007</v>
      </c>
      <c r="F21" s="311" t="s">
        <v>116</v>
      </c>
      <c r="G21" s="309">
        <v>550</v>
      </c>
      <c r="H21" s="309">
        <v>53</v>
      </c>
      <c r="I21" s="312">
        <v>6</v>
      </c>
      <c r="J21" s="173">
        <v>2.76</v>
      </c>
      <c r="K21" s="312">
        <v>-13.208</v>
      </c>
      <c r="L21" s="173">
        <v>5.96</v>
      </c>
      <c r="M21" s="312">
        <v>-0.16800000000000001</v>
      </c>
      <c r="N21" s="294">
        <f t="shared" si="1"/>
        <v>87</v>
      </c>
      <c r="O21" s="295">
        <f t="shared" si="2"/>
        <v>1.1363636363636365</v>
      </c>
      <c r="P21" s="309">
        <v>27.62</v>
      </c>
      <c r="Q21" s="312">
        <v>0.95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08">
        <v>293</v>
      </c>
      <c r="AA21" s="10">
        <f t="shared" si="4"/>
        <v>87</v>
      </c>
      <c r="AC21" s="308">
        <v>-0.34</v>
      </c>
    </row>
    <row r="22" spans="1:29" s="10" customFormat="1" ht="40" customHeight="1">
      <c r="A22" s="10" t="str">
        <f t="shared" ca="1" si="0"/>
        <v/>
      </c>
      <c r="B22" s="69"/>
      <c r="C22" s="5"/>
      <c r="D22" s="310">
        <v>-52.1</v>
      </c>
      <c r="E22" s="310">
        <v>70.058000000000007</v>
      </c>
      <c r="F22" s="311" t="s">
        <v>117</v>
      </c>
      <c r="G22" s="309">
        <v>620</v>
      </c>
      <c r="H22" s="309">
        <v>55</v>
      </c>
      <c r="I22" s="312">
        <v>3.774</v>
      </c>
      <c r="J22" s="173">
        <v>2.5</v>
      </c>
      <c r="K22" s="312">
        <v>-9.42</v>
      </c>
      <c r="L22" s="173">
        <v>5.94</v>
      </c>
      <c r="M22" s="312">
        <v>-0.33600000000000002</v>
      </c>
      <c r="N22" s="294">
        <f t="shared" si="1"/>
        <v>85</v>
      </c>
      <c r="O22" s="295">
        <f t="shared" si="2"/>
        <v>2.2988505747126435</v>
      </c>
      <c r="P22" s="309">
        <v>27.88</v>
      </c>
      <c r="Q22" s="312">
        <v>0.94099999999999995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08">
        <v>291</v>
      </c>
      <c r="AA22" s="10">
        <f t="shared" si="4"/>
        <v>85</v>
      </c>
      <c r="AC22" s="308">
        <v>-0.68300000000000005</v>
      </c>
    </row>
    <row r="23" spans="1:29" s="10" customFormat="1" ht="40" customHeight="1">
      <c r="A23" s="10">
        <f t="shared" ca="1" si="0"/>
        <v>23</v>
      </c>
      <c r="B23" s="313">
        <v>1</v>
      </c>
      <c r="C23" s="5"/>
      <c r="D23" s="310">
        <v>-52.1</v>
      </c>
      <c r="E23" s="310">
        <v>70.058000000000007</v>
      </c>
      <c r="F23" s="311" t="s">
        <v>118</v>
      </c>
      <c r="G23" s="309">
        <v>690</v>
      </c>
      <c r="H23" s="309">
        <v>59</v>
      </c>
      <c r="I23" s="312">
        <v>7.2729999999999997</v>
      </c>
      <c r="J23" s="173">
        <v>2.34</v>
      </c>
      <c r="K23" s="312">
        <v>-6.4</v>
      </c>
      <c r="L23" s="173">
        <v>5.89</v>
      </c>
      <c r="M23" s="312">
        <v>-0.84199999999999997</v>
      </c>
      <c r="N23" s="294">
        <f t="shared" si="1"/>
        <v>91</v>
      </c>
      <c r="O23" s="295">
        <f t="shared" si="2"/>
        <v>7.0588235294117645</v>
      </c>
      <c r="P23" s="309">
        <v>28.23</v>
      </c>
      <c r="Q23" s="312">
        <v>1.2549999999999999</v>
      </c>
      <c r="R23" s="274"/>
      <c r="S23" s="286" t="str">
        <f t="shared" si="3"/>
        <v/>
      </c>
      <c r="T23" s="313" t="s">
        <v>119</v>
      </c>
      <c r="U23" s="272"/>
      <c r="V23" s="272"/>
      <c r="W23" s="272"/>
      <c r="X23" s="14"/>
      <c r="Z23" s="308">
        <v>293</v>
      </c>
      <c r="AA23" s="10">
        <f t="shared" si="4"/>
        <v>91</v>
      </c>
      <c r="AC23" s="308">
        <v>0.68700000000000006</v>
      </c>
    </row>
    <row r="24" spans="1:29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2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23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AG26" sqref="AG26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10">
        <v>-55.7</v>
      </c>
      <c r="E14" s="310">
        <v>54.817999999999998</v>
      </c>
      <c r="F14" s="311" t="s">
        <v>120</v>
      </c>
      <c r="G14" s="309">
        <v>70</v>
      </c>
      <c r="H14" s="309">
        <v>47</v>
      </c>
      <c r="I14" s="312">
        <v>-20.338999999999999</v>
      </c>
      <c r="J14" s="173">
        <v>5.71</v>
      </c>
      <c r="K14" s="312">
        <v>144.017</v>
      </c>
      <c r="L14" s="173">
        <v>5.93</v>
      </c>
      <c r="M14" s="312">
        <v>0.67900000000000005</v>
      </c>
      <c r="N14" s="294"/>
      <c r="O14" s="295"/>
      <c r="P14" s="309">
        <v>32.81</v>
      </c>
      <c r="Q14" s="312">
        <v>16.224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08">
        <v>293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100</v>
      </c>
      <c r="AC14" s="308">
        <v>0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10">
        <v>-55.7</v>
      </c>
      <c r="E15" s="310">
        <v>54.817999999999998</v>
      </c>
      <c r="F15" s="311" t="s">
        <v>121</v>
      </c>
      <c r="G15" s="309">
        <v>150</v>
      </c>
      <c r="H15" s="309">
        <v>45</v>
      </c>
      <c r="I15" s="312">
        <v>-4.2549999999999999</v>
      </c>
      <c r="J15" s="173">
        <v>5.38</v>
      </c>
      <c r="K15" s="312">
        <v>-5.7789999999999999</v>
      </c>
      <c r="L15" s="173">
        <v>5.94</v>
      </c>
      <c r="M15" s="312">
        <v>0.16900000000000001</v>
      </c>
      <c r="N15" s="294">
        <f t="shared" ref="N15:N36" si="1">IF(ISNUMBER(Z15), AA15, "")</f>
        <v>98</v>
      </c>
      <c r="O15" s="295" t="str">
        <f t="shared" ref="O15:O36" si="2">IF(ISNUMBER(N14), IF(ISNUMBER(N15), ABS(((ABS(N14-N15))/N14)*100), ""), "")</f>
        <v/>
      </c>
      <c r="P15" s="309">
        <v>33</v>
      </c>
      <c r="Q15" s="312">
        <v>0.57899999999999996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08">
        <v>291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98</v>
      </c>
      <c r="AC15" s="308">
        <v>-0.68300000000000005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10">
        <v>-55.7</v>
      </c>
      <c r="E16" s="310">
        <v>54.817999999999998</v>
      </c>
      <c r="F16" s="311" t="s">
        <v>122</v>
      </c>
      <c r="G16" s="309">
        <v>230</v>
      </c>
      <c r="H16" s="309">
        <v>43</v>
      </c>
      <c r="I16" s="312">
        <v>-4.444</v>
      </c>
      <c r="J16" s="173">
        <v>5.1100000000000003</v>
      </c>
      <c r="K16" s="312">
        <v>-5.0190000000000001</v>
      </c>
      <c r="L16" s="173">
        <v>5.94</v>
      </c>
      <c r="M16" s="312">
        <v>0</v>
      </c>
      <c r="N16" s="294">
        <f t="shared" si="1"/>
        <v>98</v>
      </c>
      <c r="O16" s="295">
        <f t="shared" si="2"/>
        <v>0</v>
      </c>
      <c r="P16" s="309">
        <v>33.1</v>
      </c>
      <c r="Q16" s="312">
        <v>0.30299999999999999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08">
        <v>291</v>
      </c>
      <c r="AA16" s="10">
        <f t="shared" si="4"/>
        <v>98</v>
      </c>
      <c r="AC16" s="308">
        <v>0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10">
        <v>-55.7</v>
      </c>
      <c r="E17" s="310">
        <v>54.817999999999998</v>
      </c>
      <c r="F17" s="311" t="s">
        <v>123</v>
      </c>
      <c r="G17" s="309">
        <v>350</v>
      </c>
      <c r="H17" s="309">
        <v>46</v>
      </c>
      <c r="I17" s="312">
        <v>6.9770000000000003</v>
      </c>
      <c r="J17" s="173">
        <v>5.0199999999999996</v>
      </c>
      <c r="K17" s="312">
        <v>-1.7609999999999999</v>
      </c>
      <c r="L17" s="173">
        <v>5.86</v>
      </c>
      <c r="M17" s="312">
        <v>-1.347</v>
      </c>
      <c r="N17" s="294">
        <f t="shared" si="1"/>
        <v>101</v>
      </c>
      <c r="O17" s="295">
        <f t="shared" si="2"/>
        <v>3.0612244897959182</v>
      </c>
      <c r="P17" s="309">
        <v>33.18</v>
      </c>
      <c r="Q17" s="312">
        <v>0.24199999999999999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08">
        <v>294</v>
      </c>
      <c r="AA17" s="10">
        <f t="shared" si="4"/>
        <v>101</v>
      </c>
      <c r="AC17" s="308">
        <v>1.0309999999999999</v>
      </c>
    </row>
    <row r="18" spans="1:29" s="10" customFormat="1" ht="40" customHeight="1">
      <c r="A18" s="10" t="str">
        <f t="shared" ca="1" si="0"/>
        <v/>
      </c>
      <c r="B18" s="69"/>
      <c r="C18" s="5"/>
      <c r="D18" s="310">
        <v>-55.7</v>
      </c>
      <c r="E18" s="310">
        <v>54.817999999999998</v>
      </c>
      <c r="F18" s="311" t="s">
        <v>124</v>
      </c>
      <c r="G18" s="309">
        <v>430</v>
      </c>
      <c r="H18" s="309">
        <v>60</v>
      </c>
      <c r="I18" s="312">
        <v>30.434999999999999</v>
      </c>
      <c r="J18" s="173">
        <v>4.7699999999999996</v>
      </c>
      <c r="K18" s="312">
        <v>-4.9800000000000004</v>
      </c>
      <c r="L18" s="173">
        <v>5.84</v>
      </c>
      <c r="M18" s="312">
        <v>-0.34100000000000003</v>
      </c>
      <c r="N18" s="294">
        <f t="shared" si="1"/>
        <v>103</v>
      </c>
      <c r="O18" s="295">
        <f t="shared" si="2"/>
        <v>1.9801980198019802</v>
      </c>
      <c r="P18" s="309">
        <v>33.29</v>
      </c>
      <c r="Q18" s="312">
        <v>0.33200000000000002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08">
        <v>296</v>
      </c>
      <c r="AA18" s="10">
        <f t="shared" si="4"/>
        <v>103</v>
      </c>
      <c r="AC18" s="308">
        <v>0.68</v>
      </c>
    </row>
    <row r="19" spans="1:29" s="10" customFormat="1" ht="40" customHeight="1">
      <c r="A19" s="10" t="str">
        <f t="shared" ca="1" si="0"/>
        <v/>
      </c>
      <c r="B19" s="69"/>
      <c r="C19" s="5"/>
      <c r="D19" s="310">
        <v>-55.7</v>
      </c>
      <c r="E19" s="310">
        <v>54.817999999999998</v>
      </c>
      <c r="F19" s="311" t="s">
        <v>125</v>
      </c>
      <c r="G19" s="309">
        <v>490</v>
      </c>
      <c r="H19" s="309">
        <v>73</v>
      </c>
      <c r="I19" s="312">
        <v>21.667000000000002</v>
      </c>
      <c r="J19" s="173">
        <v>4.41</v>
      </c>
      <c r="K19" s="312">
        <v>-7.5469999999999997</v>
      </c>
      <c r="L19" s="173">
        <v>5.78</v>
      </c>
      <c r="M19" s="312">
        <v>-1.0269999999999999</v>
      </c>
      <c r="N19" s="294">
        <f t="shared" si="1"/>
        <v>105</v>
      </c>
      <c r="O19" s="295">
        <f t="shared" si="2"/>
        <v>1.9417475728155338</v>
      </c>
      <c r="P19" s="309">
        <v>33.369999999999997</v>
      </c>
      <c r="Q19" s="312">
        <v>0.24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08">
        <v>298</v>
      </c>
      <c r="AA19" s="10">
        <f t="shared" si="4"/>
        <v>105</v>
      </c>
      <c r="AC19" s="308">
        <v>0.67600000000000005</v>
      </c>
    </row>
    <row r="20" spans="1:29" s="10" customFormat="1" ht="40" customHeight="1">
      <c r="A20" s="10" t="str">
        <f t="shared" ca="1" si="0"/>
        <v/>
      </c>
      <c r="B20" s="69"/>
      <c r="C20" s="5"/>
      <c r="D20" s="310">
        <v>-55.7</v>
      </c>
      <c r="E20" s="310">
        <v>54.817999999999998</v>
      </c>
      <c r="F20" s="311" t="s">
        <v>126</v>
      </c>
      <c r="G20" s="309">
        <v>570</v>
      </c>
      <c r="H20" s="309">
        <v>83</v>
      </c>
      <c r="I20" s="312">
        <v>13.699</v>
      </c>
      <c r="J20" s="173">
        <v>3.97</v>
      </c>
      <c r="K20" s="312">
        <v>-9.9770000000000003</v>
      </c>
      <c r="L20" s="173">
        <v>5.73</v>
      </c>
      <c r="M20" s="312">
        <v>-0.86499999999999999</v>
      </c>
      <c r="N20" s="294">
        <f t="shared" si="1"/>
        <v>105</v>
      </c>
      <c r="O20" s="295">
        <f t="shared" si="2"/>
        <v>0</v>
      </c>
      <c r="P20" s="309">
        <v>33.590000000000003</v>
      </c>
      <c r="Q20" s="312">
        <v>0.65900000000000003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08">
        <v>298</v>
      </c>
      <c r="AA20" s="10">
        <f t="shared" si="4"/>
        <v>105</v>
      </c>
      <c r="AC20" s="308">
        <v>0</v>
      </c>
    </row>
    <row r="21" spans="1:29" s="10" customFormat="1" ht="40" customHeight="1">
      <c r="A21" s="10" t="str">
        <f t="shared" ca="1" si="0"/>
        <v/>
      </c>
      <c r="B21" s="69"/>
      <c r="C21" s="5"/>
      <c r="D21" s="310">
        <v>-55.7</v>
      </c>
      <c r="E21" s="310">
        <v>54.817999999999998</v>
      </c>
      <c r="F21" s="311" t="s">
        <v>127</v>
      </c>
      <c r="G21" s="309">
        <v>650</v>
      </c>
      <c r="H21" s="309">
        <v>100</v>
      </c>
      <c r="I21" s="312">
        <v>20.481999999999999</v>
      </c>
      <c r="J21" s="173">
        <v>3.01</v>
      </c>
      <c r="K21" s="312">
        <v>-24.181000000000001</v>
      </c>
      <c r="L21" s="173">
        <v>5.74</v>
      </c>
      <c r="M21" s="312">
        <v>0.17499999999999999</v>
      </c>
      <c r="N21" s="294">
        <f t="shared" si="1"/>
        <v>90</v>
      </c>
      <c r="O21" s="295">
        <f t="shared" si="2"/>
        <v>14.285714285714285</v>
      </c>
      <c r="P21" s="309">
        <v>33.97</v>
      </c>
      <c r="Q21" s="312">
        <v>1.131</v>
      </c>
      <c r="R21" s="274"/>
      <c r="S21" s="286" t="str">
        <f t="shared" si="3"/>
        <v/>
      </c>
      <c r="T21" s="313" t="s">
        <v>128</v>
      </c>
      <c r="U21" s="272"/>
      <c r="V21" s="272"/>
      <c r="W21" s="272"/>
      <c r="X21" s="14"/>
      <c r="Z21" s="308">
        <v>283</v>
      </c>
      <c r="AA21" s="10">
        <f t="shared" si="4"/>
        <v>90</v>
      </c>
      <c r="AC21" s="308">
        <v>-5.0339999999999998</v>
      </c>
    </row>
    <row r="22" spans="1:29" s="10" customFormat="1" ht="40" customHeight="1">
      <c r="A22" s="10" t="str">
        <f t="shared" ca="1" si="0"/>
        <v/>
      </c>
      <c r="B22" s="69"/>
      <c r="C22" s="5"/>
      <c r="D22" s="310">
        <v>-55.7</v>
      </c>
      <c r="E22" s="310">
        <v>54.817999999999998</v>
      </c>
      <c r="F22" s="311" t="s">
        <v>129</v>
      </c>
      <c r="G22" s="309">
        <v>710</v>
      </c>
      <c r="H22" s="309">
        <v>100</v>
      </c>
      <c r="I22" s="312">
        <v>0</v>
      </c>
      <c r="J22" s="173">
        <v>2.96</v>
      </c>
      <c r="K22" s="312">
        <v>-1.661</v>
      </c>
      <c r="L22" s="173">
        <v>5.74</v>
      </c>
      <c r="M22" s="312">
        <v>0</v>
      </c>
      <c r="N22" s="294">
        <f t="shared" si="1"/>
        <v>89</v>
      </c>
      <c r="O22" s="295">
        <f t="shared" si="2"/>
        <v>1.1111111111111112</v>
      </c>
      <c r="P22" s="309">
        <v>33.97</v>
      </c>
      <c r="Q22" s="312">
        <v>0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08">
        <v>282</v>
      </c>
      <c r="AA22" s="10">
        <f t="shared" si="4"/>
        <v>89</v>
      </c>
      <c r="AC22" s="308">
        <v>-0.35299999999999998</v>
      </c>
    </row>
    <row r="23" spans="1:29" s="10" customFormat="1" ht="40" customHeight="1">
      <c r="A23" s="10" t="str">
        <f t="shared" ca="1" si="0"/>
        <v/>
      </c>
      <c r="B23" s="69"/>
      <c r="C23" s="5"/>
      <c r="D23" s="310">
        <v>-55.7</v>
      </c>
      <c r="E23" s="310">
        <v>54.817999999999998</v>
      </c>
      <c r="F23" s="311" t="s">
        <v>130</v>
      </c>
      <c r="G23" s="309">
        <v>780</v>
      </c>
      <c r="H23" s="309">
        <v>101</v>
      </c>
      <c r="I23" s="312">
        <v>1</v>
      </c>
      <c r="J23" s="173">
        <v>2.96</v>
      </c>
      <c r="K23" s="312">
        <v>0</v>
      </c>
      <c r="L23" s="173">
        <v>5.71</v>
      </c>
      <c r="M23" s="312">
        <v>-0.52300000000000002</v>
      </c>
      <c r="N23" s="294">
        <f t="shared" si="1"/>
        <v>81</v>
      </c>
      <c r="O23" s="295">
        <f t="shared" si="2"/>
        <v>8.9887640449438209</v>
      </c>
      <c r="P23" s="309">
        <v>34.15</v>
      </c>
      <c r="Q23" s="312">
        <v>0.53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08">
        <v>273</v>
      </c>
      <c r="AA23" s="10">
        <f t="shared" si="4"/>
        <v>81</v>
      </c>
      <c r="AC23" s="308">
        <v>-3.1909999999999998</v>
      </c>
    </row>
    <row r="24" spans="1:29" s="10" customFormat="1" ht="40" customHeight="1">
      <c r="A24" s="10" t="str">
        <f t="shared" ca="1" si="0"/>
        <v/>
      </c>
      <c r="B24" s="69"/>
      <c r="C24" s="5"/>
      <c r="D24" s="310">
        <v>-55.7</v>
      </c>
      <c r="E24" s="310">
        <v>54.817999999999998</v>
      </c>
      <c r="F24" s="311" t="s">
        <v>131</v>
      </c>
      <c r="G24" s="309">
        <v>850</v>
      </c>
      <c r="H24" s="309">
        <v>104</v>
      </c>
      <c r="I24" s="312">
        <v>2.97</v>
      </c>
      <c r="J24" s="173">
        <v>2.79</v>
      </c>
      <c r="K24" s="312">
        <v>-5.7430000000000003</v>
      </c>
      <c r="L24" s="173">
        <v>5.71</v>
      </c>
      <c r="M24" s="312">
        <v>0</v>
      </c>
      <c r="N24" s="294">
        <f t="shared" si="1"/>
        <v>68</v>
      </c>
      <c r="O24" s="295">
        <f t="shared" si="2"/>
        <v>16.049382716049383</v>
      </c>
      <c r="P24" s="309">
        <v>34.33</v>
      </c>
      <c r="Q24" s="312">
        <v>0.52700000000000002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08">
        <v>260</v>
      </c>
      <c r="AA24" s="10">
        <f t="shared" si="4"/>
        <v>68</v>
      </c>
      <c r="AC24" s="308">
        <v>-4.7619999999999996</v>
      </c>
    </row>
    <row r="25" spans="1:29" s="10" customFormat="1" ht="40" customHeight="1">
      <c r="A25" s="10" t="str">
        <f t="shared" ca="1" si="0"/>
        <v/>
      </c>
      <c r="B25" s="69"/>
      <c r="C25" s="5"/>
      <c r="D25" s="310">
        <v>-55.7</v>
      </c>
      <c r="E25" s="310">
        <v>54.817999999999998</v>
      </c>
      <c r="F25" s="311" t="s">
        <v>132</v>
      </c>
      <c r="G25" s="309">
        <v>920</v>
      </c>
      <c r="H25" s="309">
        <v>105</v>
      </c>
      <c r="I25" s="312">
        <v>0.96199999999999997</v>
      </c>
      <c r="J25" s="173">
        <v>2.4300000000000002</v>
      </c>
      <c r="K25" s="312">
        <v>-12.903</v>
      </c>
      <c r="L25" s="173">
        <v>5.71</v>
      </c>
      <c r="M25" s="312">
        <v>0</v>
      </c>
      <c r="N25" s="294">
        <f t="shared" si="1"/>
        <v>52</v>
      </c>
      <c r="O25" s="295">
        <f t="shared" si="2"/>
        <v>23.52941176470588</v>
      </c>
      <c r="P25" s="309">
        <v>34.54</v>
      </c>
      <c r="Q25" s="312">
        <v>0.61199999999999999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08">
        <v>244</v>
      </c>
      <c r="AA25" s="10">
        <f t="shared" si="4"/>
        <v>52</v>
      </c>
      <c r="AC25" s="308">
        <v>-6.1539999999999999</v>
      </c>
    </row>
    <row r="26" spans="1:29" s="10" customFormat="1" ht="40" customHeight="1">
      <c r="A26" s="10">
        <f t="shared" ca="1" si="0"/>
        <v>26</v>
      </c>
      <c r="B26" s="313">
        <v>1</v>
      </c>
      <c r="C26" s="5"/>
      <c r="D26" s="310">
        <v>-55.7</v>
      </c>
      <c r="E26" s="310">
        <v>54.817999999999998</v>
      </c>
      <c r="F26" s="311" t="s">
        <v>133</v>
      </c>
      <c r="G26" s="309">
        <v>990</v>
      </c>
      <c r="H26" s="309">
        <v>107</v>
      </c>
      <c r="I26" s="312">
        <v>1.905</v>
      </c>
      <c r="J26" s="173">
        <v>2.4</v>
      </c>
      <c r="K26" s="312">
        <v>-1.2350000000000001</v>
      </c>
      <c r="L26" s="173">
        <v>5.7</v>
      </c>
      <c r="M26" s="312">
        <v>-0.17499999999999999</v>
      </c>
      <c r="N26" s="294">
        <f t="shared" si="1"/>
        <v>42</v>
      </c>
      <c r="O26" s="295">
        <f t="shared" si="2"/>
        <v>19.230769230769234</v>
      </c>
      <c r="P26" s="309">
        <v>34.71</v>
      </c>
      <c r="Q26" s="312">
        <v>0.49199999999999999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08">
        <v>234</v>
      </c>
      <c r="AA26" s="10">
        <f t="shared" si="4"/>
        <v>42</v>
      </c>
      <c r="AC26" s="308">
        <v>-4.0979999999999999</v>
      </c>
    </row>
    <row r="27" spans="1:29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ref="I27:I36" si="5">IF(ISNUMBER(H26), IF(ISNUMBER(H27), ((ABS(H26-H27))/H26)*100, ""), "")</f>
        <v/>
      </c>
      <c r="J27" s="276"/>
      <c r="K27" s="286" t="str">
        <f t="shared" ref="K27:K36" si="6">IF(ISNUMBER(J26), IF(ISNUMBER(J27), ((ABS(J26-J27))/J26)*100, ""), "")</f>
        <v/>
      </c>
      <c r="L27" s="276"/>
      <c r="M27" s="286" t="str">
        <f t="shared" ref="M27:M36" si="7">IF(ISNUMBER(L26), IF(ISNUMBER(L27), ((ABS(L26-L27))/L26)*100, ""), "")</f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ref="Q27:Q36" si="8">IF(ISNUMBER(P26), IF(ISNUMBER(P27), ABS(((ABS(P26-P27))/P26)*100), ""), "")</f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3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26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DPT-27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42560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38.312195000000003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70.096273999999994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AFP6\APS\MSTJV\[DPT27_Groundwater Profiling Log_MSTJV.xlsx]Sample 4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2020-07-11T15:42:51Z</cp:lastPrinted>
  <dcterms:created xsi:type="dcterms:W3CDTF">1999-09-28T02:07:07Z</dcterms:created>
  <dcterms:modified xsi:type="dcterms:W3CDTF">2020-07-11T15:46:01Z</dcterms:modified>
</cp:coreProperties>
</file>