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\\cdlp-ttfile\Site_Characterization\PROJECT FOLDER\2020 PROJECTS\20.206201008 - KGS - MiHPT &amp; APS - Marietta, GA AFP6\APS\MSTJV\"/>
    </mc:Choice>
  </mc:AlternateContent>
  <xr:revisionPtr revIDLastSave="0" documentId="13_ncr:1_{B3324C71-B3CD-48B2-AE1D-58190AEA2612}" xr6:coauthVersionLast="45" xr6:coauthVersionMax="45" xr10:uidLastSave="{00000000-0000-0000-0000-000000000000}"/>
  <bookViews>
    <workbookView xWindow="-120" yWindow="-120" windowWidth="20730" windowHeight="11160" tabRatio="773" xr2:uid="{00000000-000D-0000-FFFF-FFFF00000000}"/>
  </bookViews>
  <sheets>
    <sheet name="Front" sheetId="139" r:id="rId1"/>
    <sheet name="IK Behavior" sheetId="102" r:id="rId2"/>
    <sheet name="Sample Attempt" sheetId="138" r:id="rId3"/>
    <sheet name="Processed Ik" sheetId="103" r:id="rId4"/>
    <sheet name="Ik Plot" sheetId="109" r:id="rId5"/>
    <sheet name="Sample 1" sheetId="147" r:id="rId6"/>
    <sheet name="Sample 2" sheetId="148" r:id="rId7"/>
    <sheet name="Sample 3" sheetId="149" r:id="rId8"/>
    <sheet name="Sample 4" sheetId="150" r:id="rId9"/>
    <sheet name="Sample 5" sheetId="151" r:id="rId10"/>
    <sheet name="Sample 6" sheetId="152" r:id="rId11"/>
    <sheet name="Sample 7" sheetId="153" r:id="rId12"/>
    <sheet name="Sample 8" sheetId="154" r:id="rId13"/>
    <sheet name="Sample 9" sheetId="143" r:id="rId14"/>
    <sheet name="Sample 10" sheetId="144" r:id="rId15"/>
    <sheet name="Sample 11" sheetId="145" r:id="rId16"/>
    <sheet name="Sample 12" sheetId="146" r:id="rId17"/>
    <sheet name="Sample 13" sheetId="141" r:id="rId18"/>
    <sheet name="Sample 14" sheetId="142" r:id="rId19"/>
    <sheet name="Sample 15" sheetId="52" r:id="rId20"/>
    <sheet name="Sample 16" sheetId="140" r:id="rId21"/>
    <sheet name="Sample 17" sheetId="155" r:id="rId22"/>
    <sheet name="Sample 18" sheetId="156" r:id="rId23"/>
    <sheet name="Sample 19" sheetId="157" r:id="rId24"/>
    <sheet name="Sample 20" sheetId="158" r:id="rId25"/>
    <sheet name="Sample 21" sheetId="159" r:id="rId26"/>
    <sheet name="Sample 22" sheetId="160" r:id="rId27"/>
    <sheet name="Sample 23" sheetId="161" r:id="rId28"/>
    <sheet name="Groundwater Profile Log" sheetId="77" r:id="rId29"/>
    <sheet name="slopes" sheetId="137" r:id="rId30"/>
  </sheets>
  <definedNames>
    <definedName name="_xlnm.Print_Area" localSheetId="1">'IK Behavior'!$B$1:$K$48</definedName>
    <definedName name="_xlnm.Print_Area" localSheetId="5">'Sample 1'!$C$1:$X$39</definedName>
    <definedName name="_xlnm.Print_Area" localSheetId="14">'Sample 10'!$C$1:$X$46</definedName>
    <definedName name="_xlnm.Print_Area" localSheetId="15">'Sample 11'!$C$1:$X$46</definedName>
    <definedName name="_xlnm.Print_Area" localSheetId="16">'Sample 12'!$C$1:$X$46</definedName>
    <definedName name="_xlnm.Print_Area" localSheetId="17">'Sample 13'!$C$1:$X$46</definedName>
    <definedName name="_xlnm.Print_Area" localSheetId="18">'Sample 14'!$C$1:$X$46</definedName>
    <definedName name="_xlnm.Print_Area" localSheetId="19">'Sample 15'!$C$1:$X$46</definedName>
    <definedName name="_xlnm.Print_Area" localSheetId="20">'Sample 16'!$C$1:$X$46</definedName>
    <definedName name="_xlnm.Print_Area" localSheetId="21">'Sample 17'!$C$1:$X$46</definedName>
    <definedName name="_xlnm.Print_Area" localSheetId="22">'Sample 18'!$C$1:$X$46</definedName>
    <definedName name="_xlnm.Print_Area" localSheetId="23">'Sample 19'!$C$1:$X$46</definedName>
    <definedName name="_xlnm.Print_Area" localSheetId="6">'Sample 2'!$C$1:$X$46</definedName>
    <definedName name="_xlnm.Print_Area" localSheetId="24">'Sample 20'!$C$1:$X$46</definedName>
    <definedName name="_xlnm.Print_Area" localSheetId="25">'Sample 21'!$C$1:$X$46</definedName>
    <definedName name="_xlnm.Print_Area" localSheetId="26">'Sample 22'!$C$1:$X$46</definedName>
    <definedName name="_xlnm.Print_Area" localSheetId="27">'Sample 23'!$C$1:$X$46</definedName>
    <definedName name="_xlnm.Print_Area" localSheetId="7">'Sample 3'!$C$1:$X$46</definedName>
    <definedName name="_xlnm.Print_Area" localSheetId="8">'Sample 4'!$C$1:$X$46</definedName>
    <definedName name="_xlnm.Print_Area" localSheetId="9">'Sample 5'!$C$1:$X$46</definedName>
    <definedName name="_xlnm.Print_Area" localSheetId="10">'Sample 6'!$C$1:$X$46</definedName>
    <definedName name="_xlnm.Print_Area" localSheetId="11">'Sample 7'!$C$1:$X$46</definedName>
    <definedName name="_xlnm.Print_Area" localSheetId="12">'Sample 8'!$C$1:$X$46</definedName>
    <definedName name="_xlnm.Print_Area" localSheetId="13">'Sample 9'!$C$1:$X$46</definedName>
    <definedName name="_xlnm.Print_Area" localSheetId="2">'Sample Attempt'!$B$1:$N$49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61" l="1"/>
  <c r="P7" i="161"/>
  <c r="P6" i="161"/>
  <c r="P5" i="161"/>
  <c r="Q2" i="161"/>
  <c r="P8" i="160"/>
  <c r="P7" i="160"/>
  <c r="P6" i="160"/>
  <c r="P5" i="160"/>
  <c r="Q2" i="160"/>
  <c r="P8" i="159"/>
  <c r="P7" i="159"/>
  <c r="P6" i="159"/>
  <c r="P5" i="159"/>
  <c r="Q2" i="159"/>
  <c r="P8" i="158"/>
  <c r="P7" i="158"/>
  <c r="P6" i="158"/>
  <c r="P5" i="158"/>
  <c r="Q2" i="158"/>
  <c r="P8" i="157"/>
  <c r="P7" i="157"/>
  <c r="P6" i="157"/>
  <c r="P5" i="157"/>
  <c r="Q2" i="157"/>
  <c r="P8" i="156"/>
  <c r="P7" i="156"/>
  <c r="P6" i="156"/>
  <c r="P5" i="156"/>
  <c r="Q2" i="156"/>
  <c r="P8" i="155"/>
  <c r="P7" i="155"/>
  <c r="P6" i="155"/>
  <c r="P5" i="155"/>
  <c r="Q2" i="155"/>
  <c r="P8" i="140"/>
  <c r="P7" i="140"/>
  <c r="P6" i="140"/>
  <c r="P5" i="140"/>
  <c r="Q2" i="140"/>
  <c r="P8" i="52"/>
  <c r="P7" i="52"/>
  <c r="P6" i="52"/>
  <c r="P5" i="52"/>
  <c r="Q2" i="52"/>
  <c r="P8" i="142"/>
  <c r="P7" i="142"/>
  <c r="P6" i="142"/>
  <c r="P5" i="142"/>
  <c r="Q2" i="142"/>
  <c r="P8" i="141"/>
  <c r="P7" i="141"/>
  <c r="P6" i="141"/>
  <c r="P5" i="141"/>
  <c r="Q2" i="141"/>
  <c r="P8" i="146"/>
  <c r="P7" i="146"/>
  <c r="P6" i="146"/>
  <c r="P5" i="146"/>
  <c r="Q2" i="146"/>
  <c r="P8" i="145"/>
  <c r="P7" i="145"/>
  <c r="P6" i="145"/>
  <c r="P5" i="145"/>
  <c r="Q2" i="145"/>
  <c r="P8" i="144"/>
  <c r="P7" i="144"/>
  <c r="P6" i="144"/>
  <c r="P5" i="144"/>
  <c r="Q2" i="144"/>
  <c r="P8" i="143"/>
  <c r="P7" i="143"/>
  <c r="P6" i="143"/>
  <c r="P5" i="143"/>
  <c r="Q2" i="143"/>
  <c r="P8" i="154"/>
  <c r="P7" i="154"/>
  <c r="P6" i="154"/>
  <c r="P5" i="154"/>
  <c r="Q2" i="154"/>
  <c r="P8" i="153"/>
  <c r="P7" i="153"/>
  <c r="P6" i="153"/>
  <c r="P5" i="153"/>
  <c r="Q2" i="153"/>
  <c r="P8" i="152"/>
  <c r="P7" i="152"/>
  <c r="P6" i="152"/>
  <c r="P5" i="152"/>
  <c r="Q2" i="152"/>
  <c r="P8" i="151"/>
  <c r="P7" i="151"/>
  <c r="P6" i="151"/>
  <c r="P5" i="151"/>
  <c r="Q2" i="151"/>
  <c r="P8" i="150"/>
  <c r="P7" i="150"/>
  <c r="P6" i="150"/>
  <c r="P5" i="150"/>
  <c r="Q2" i="150"/>
  <c r="P8" i="149"/>
  <c r="P7" i="149"/>
  <c r="P6" i="149"/>
  <c r="P5" i="149"/>
  <c r="Q2" i="149"/>
  <c r="P8" i="148"/>
  <c r="P7" i="148"/>
  <c r="P6" i="148"/>
  <c r="P5" i="148"/>
  <c r="Q2" i="148"/>
  <c r="P5" i="147"/>
  <c r="P8" i="147"/>
  <c r="P7" i="147"/>
  <c r="P6" i="147"/>
  <c r="Q2" i="147"/>
  <c r="L7" i="139" l="1"/>
  <c r="L6" i="139"/>
  <c r="K17" i="102" l="1"/>
  <c r="K18" i="102"/>
  <c r="K19" i="102"/>
  <c r="K20" i="102"/>
  <c r="K21" i="102"/>
  <c r="K22" i="102"/>
  <c r="K23" i="102"/>
  <c r="K24" i="102"/>
  <c r="K25" i="102"/>
  <c r="K26" i="102"/>
  <c r="K27" i="102"/>
  <c r="K28" i="102"/>
  <c r="K29" i="102"/>
  <c r="K30" i="102"/>
  <c r="K31" i="102"/>
  <c r="K32" i="102"/>
  <c r="K33" i="102"/>
  <c r="K34" i="102"/>
  <c r="K35" i="102"/>
  <c r="K36" i="102"/>
  <c r="K37" i="102"/>
  <c r="K38" i="102"/>
  <c r="K39" i="102"/>
  <c r="K40" i="102"/>
  <c r="K41" i="102"/>
  <c r="K42" i="102"/>
  <c r="K43" i="102"/>
  <c r="K44" i="102"/>
  <c r="K45" i="102"/>
  <c r="K16" i="102"/>
  <c r="G17" i="138" l="1"/>
  <c r="G18" i="138"/>
  <c r="G19" i="138"/>
  <c r="G20" i="138"/>
  <c r="G21" i="138"/>
  <c r="G22" i="138"/>
  <c r="G23" i="138"/>
  <c r="G24" i="138"/>
  <c r="G25" i="138"/>
  <c r="G26" i="138"/>
  <c r="G27" i="138"/>
  <c r="G28" i="138"/>
  <c r="G29" i="138"/>
  <c r="G30" i="138"/>
  <c r="G31" i="138"/>
  <c r="G32" i="138"/>
  <c r="G33" i="138"/>
  <c r="G34" i="138"/>
  <c r="G35" i="138"/>
  <c r="G36" i="138"/>
  <c r="G37" i="138"/>
  <c r="G38" i="138"/>
  <c r="G39" i="138"/>
  <c r="G40" i="138"/>
  <c r="G41" i="138"/>
  <c r="G42" i="138"/>
  <c r="G43" i="138"/>
  <c r="G44" i="138"/>
  <c r="G45" i="138"/>
  <c r="G46" i="138"/>
  <c r="G16" i="138"/>
  <c r="E16" i="102"/>
  <c r="E17" i="102" l="1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K10" i="102" l="1"/>
  <c r="K9" i="102"/>
  <c r="K8" i="102"/>
  <c r="C6" i="139" l="1"/>
  <c r="D38" i="161"/>
  <c r="AA36" i="161"/>
  <c r="S36" i="161"/>
  <c r="Q36" i="161"/>
  <c r="N36" i="161"/>
  <c r="M36" i="161"/>
  <c r="K36" i="161"/>
  <c r="I36" i="161"/>
  <c r="A36" i="161"/>
  <c r="AA35" i="161"/>
  <c r="S35" i="161"/>
  <c r="Q35" i="161"/>
  <c r="N35" i="161"/>
  <c r="O36" i="161" s="1"/>
  <c r="M35" i="161"/>
  <c r="K35" i="161"/>
  <c r="I35" i="161"/>
  <c r="A35" i="161"/>
  <c r="AA34" i="161"/>
  <c r="S34" i="161"/>
  <c r="Q34" i="161"/>
  <c r="N34" i="161"/>
  <c r="O35" i="161" s="1"/>
  <c r="M34" i="161"/>
  <c r="K34" i="161"/>
  <c r="I34" i="161"/>
  <c r="A34" i="161"/>
  <c r="AA33" i="161"/>
  <c r="S33" i="161"/>
  <c r="Q33" i="161"/>
  <c r="N33" i="161"/>
  <c r="O34" i="161" s="1"/>
  <c r="M33" i="161"/>
  <c r="K33" i="161"/>
  <c r="I33" i="161"/>
  <c r="A33" i="161"/>
  <c r="AA32" i="161"/>
  <c r="S32" i="161"/>
  <c r="Q32" i="161"/>
  <c r="N32" i="161"/>
  <c r="O33" i="161" s="1"/>
  <c r="M32" i="161"/>
  <c r="K32" i="161"/>
  <c r="I32" i="161"/>
  <c r="A32" i="161"/>
  <c r="AA31" i="161"/>
  <c r="S31" i="161"/>
  <c r="Q31" i="161"/>
  <c r="N31" i="161"/>
  <c r="O32" i="161" s="1"/>
  <c r="M31" i="161"/>
  <c r="K31" i="161"/>
  <c r="I31" i="161"/>
  <c r="A31" i="161"/>
  <c r="AA30" i="161"/>
  <c r="S30" i="161"/>
  <c r="Q30" i="161"/>
  <c r="N30" i="161"/>
  <c r="O31" i="161" s="1"/>
  <c r="M30" i="161"/>
  <c r="K30" i="161"/>
  <c r="I30" i="161"/>
  <c r="A30" i="161"/>
  <c r="AA29" i="161"/>
  <c r="S29" i="161"/>
  <c r="Q29" i="161"/>
  <c r="N29" i="161"/>
  <c r="O30" i="161" s="1"/>
  <c r="M29" i="161"/>
  <c r="K29" i="161"/>
  <c r="I29" i="161"/>
  <c r="A29" i="161"/>
  <c r="AA28" i="161"/>
  <c r="S28" i="161"/>
  <c r="Q28" i="161"/>
  <c r="N28" i="161"/>
  <c r="O29" i="161" s="1"/>
  <c r="M28" i="161"/>
  <c r="K28" i="161"/>
  <c r="I28" i="161"/>
  <c r="A28" i="161"/>
  <c r="AA27" i="161"/>
  <c r="S27" i="161"/>
  <c r="Q27" i="161"/>
  <c r="N27" i="161"/>
  <c r="O28" i="161" s="1"/>
  <c r="M27" i="161"/>
  <c r="K27" i="161"/>
  <c r="I27" i="161"/>
  <c r="A27" i="161"/>
  <c r="AA26" i="161"/>
  <c r="S26" i="161"/>
  <c r="Q26" i="161"/>
  <c r="N26" i="161"/>
  <c r="O27" i="161" s="1"/>
  <c r="M26" i="161"/>
  <c r="K26" i="161"/>
  <c r="I26" i="161"/>
  <c r="A26" i="161"/>
  <c r="AA25" i="161"/>
  <c r="S25" i="161"/>
  <c r="Q25" i="161"/>
  <c r="N25" i="161"/>
  <c r="O26" i="161" s="1"/>
  <c r="M25" i="161"/>
  <c r="K25" i="161"/>
  <c r="I25" i="161"/>
  <c r="A25" i="161"/>
  <c r="AA24" i="161"/>
  <c r="S24" i="161"/>
  <c r="Q24" i="161"/>
  <c r="N24" i="161"/>
  <c r="O25" i="161" s="1"/>
  <c r="M24" i="161"/>
  <c r="K24" i="161"/>
  <c r="I24" i="161"/>
  <c r="A24" i="161"/>
  <c r="AA23" i="161"/>
  <c r="S23" i="161"/>
  <c r="Q23" i="161"/>
  <c r="N23" i="161"/>
  <c r="O24" i="161" s="1"/>
  <c r="M23" i="161"/>
  <c r="K23" i="161"/>
  <c r="I23" i="161"/>
  <c r="A23" i="161"/>
  <c r="AA22" i="161"/>
  <c r="S22" i="161"/>
  <c r="Q22" i="161"/>
  <c r="N22" i="161"/>
  <c r="O23" i="161" s="1"/>
  <c r="M22" i="161"/>
  <c r="K22" i="161"/>
  <c r="I22" i="161"/>
  <c r="A22" i="161"/>
  <c r="AA21" i="161"/>
  <c r="S21" i="161"/>
  <c r="Q21" i="161"/>
  <c r="N21" i="161"/>
  <c r="O22" i="161" s="1"/>
  <c r="M21" i="161"/>
  <c r="K21" i="161"/>
  <c r="I21" i="161"/>
  <c r="A21" i="161"/>
  <c r="AA20" i="161"/>
  <c r="S20" i="161"/>
  <c r="Q20" i="161"/>
  <c r="N20" i="161"/>
  <c r="O21" i="161" s="1"/>
  <c r="M20" i="161"/>
  <c r="K20" i="161"/>
  <c r="I20" i="161"/>
  <c r="A20" i="161"/>
  <c r="AA19" i="161"/>
  <c r="S19" i="161"/>
  <c r="Q19" i="161"/>
  <c r="N19" i="161"/>
  <c r="O20" i="161" s="1"/>
  <c r="M19" i="161"/>
  <c r="K19" i="161"/>
  <c r="I19" i="161"/>
  <c r="A19" i="161"/>
  <c r="AA18" i="161"/>
  <c r="S18" i="161"/>
  <c r="Q18" i="161"/>
  <c r="O18" i="161"/>
  <c r="N18" i="161"/>
  <c r="O19" i="161" s="1"/>
  <c r="M18" i="161"/>
  <c r="K18" i="161"/>
  <c r="I18" i="161"/>
  <c r="A18" i="161"/>
  <c r="AA17" i="161"/>
  <c r="S17" i="161"/>
  <c r="Q17" i="161"/>
  <c r="N17" i="161"/>
  <c r="M17" i="161"/>
  <c r="K17" i="161"/>
  <c r="I17" i="161"/>
  <c r="A17" i="161"/>
  <c r="AA16" i="161"/>
  <c r="S16" i="161"/>
  <c r="Q16" i="161"/>
  <c r="N16" i="161"/>
  <c r="O17" i="161" s="1"/>
  <c r="M16" i="161"/>
  <c r="K16" i="161"/>
  <c r="I16" i="161"/>
  <c r="A16" i="161"/>
  <c r="AA15" i="161"/>
  <c r="S15" i="161"/>
  <c r="Q15" i="161"/>
  <c r="O15" i="161"/>
  <c r="N15" i="161"/>
  <c r="O16" i="161" s="1"/>
  <c r="M15" i="161"/>
  <c r="K15" i="161"/>
  <c r="I15" i="161"/>
  <c r="A15" i="161"/>
  <c r="AA14" i="161"/>
  <c r="S14" i="161"/>
  <c r="Q14" i="161"/>
  <c r="M14" i="161"/>
  <c r="K14" i="161"/>
  <c r="I14" i="161"/>
  <c r="A14" i="161"/>
  <c r="K8" i="161"/>
  <c r="K7" i="161"/>
  <c r="E7" i="161"/>
  <c r="K6" i="161"/>
  <c r="E6" i="161"/>
  <c r="K5" i="161"/>
  <c r="E5" i="161"/>
  <c r="E2" i="161"/>
  <c r="D38" i="160"/>
  <c r="AA36" i="160"/>
  <c r="S36" i="160"/>
  <c r="Q36" i="160"/>
  <c r="N36" i="160"/>
  <c r="M36" i="160"/>
  <c r="K36" i="160"/>
  <c r="I36" i="160"/>
  <c r="A36" i="160"/>
  <c r="AA35" i="160"/>
  <c r="S35" i="160"/>
  <c r="Q35" i="160"/>
  <c r="N35" i="160"/>
  <c r="O36" i="160" s="1"/>
  <c r="M35" i="160"/>
  <c r="K35" i="160"/>
  <c r="I35" i="160"/>
  <c r="A35" i="160"/>
  <c r="AA34" i="160"/>
  <c r="S34" i="160"/>
  <c r="Q34" i="160"/>
  <c r="N34" i="160"/>
  <c r="O35" i="160" s="1"/>
  <c r="M34" i="160"/>
  <c r="K34" i="160"/>
  <c r="I34" i="160"/>
  <c r="A34" i="160"/>
  <c r="AA33" i="160"/>
  <c r="S33" i="160"/>
  <c r="Q33" i="160"/>
  <c r="N33" i="160"/>
  <c r="O34" i="160" s="1"/>
  <c r="M33" i="160"/>
  <c r="K33" i="160"/>
  <c r="I33" i="160"/>
  <c r="A33" i="160"/>
  <c r="AA32" i="160"/>
  <c r="S32" i="160"/>
  <c r="Q32" i="160"/>
  <c r="N32" i="160"/>
  <c r="O33" i="160" s="1"/>
  <c r="M32" i="160"/>
  <c r="K32" i="160"/>
  <c r="I32" i="160"/>
  <c r="A32" i="160"/>
  <c r="AA31" i="160"/>
  <c r="S31" i="160"/>
  <c r="Q31" i="160"/>
  <c r="N31" i="160"/>
  <c r="O32" i="160" s="1"/>
  <c r="M31" i="160"/>
  <c r="K31" i="160"/>
  <c r="I31" i="160"/>
  <c r="A31" i="160"/>
  <c r="AA30" i="160"/>
  <c r="S30" i="160"/>
  <c r="Q30" i="160"/>
  <c r="N30" i="160"/>
  <c r="O31" i="160" s="1"/>
  <c r="M30" i="160"/>
  <c r="K30" i="160"/>
  <c r="I30" i="160"/>
  <c r="A30" i="160"/>
  <c r="AA29" i="160"/>
  <c r="S29" i="160"/>
  <c r="Q29" i="160"/>
  <c r="N29" i="160"/>
  <c r="O30" i="160" s="1"/>
  <c r="M29" i="160"/>
  <c r="K29" i="160"/>
  <c r="I29" i="160"/>
  <c r="A29" i="160"/>
  <c r="AA28" i="160"/>
  <c r="S28" i="160"/>
  <c r="Q28" i="160"/>
  <c r="N28" i="160"/>
  <c r="O29" i="160" s="1"/>
  <c r="M28" i="160"/>
  <c r="K28" i="160"/>
  <c r="I28" i="160"/>
  <c r="A28" i="160"/>
  <c r="AA27" i="160"/>
  <c r="S27" i="160"/>
  <c r="Q27" i="160"/>
  <c r="N27" i="160"/>
  <c r="O28" i="160" s="1"/>
  <c r="M27" i="160"/>
  <c r="K27" i="160"/>
  <c r="I27" i="160"/>
  <c r="A27" i="160"/>
  <c r="AA26" i="160"/>
  <c r="S26" i="160"/>
  <c r="Q26" i="160"/>
  <c r="N26" i="160"/>
  <c r="O27" i="160" s="1"/>
  <c r="M26" i="160"/>
  <c r="K26" i="160"/>
  <c r="I26" i="160"/>
  <c r="A26" i="160"/>
  <c r="AA25" i="160"/>
  <c r="S25" i="160"/>
  <c r="Q25" i="160"/>
  <c r="N25" i="160"/>
  <c r="O26" i="160" s="1"/>
  <c r="M25" i="160"/>
  <c r="K25" i="160"/>
  <c r="I25" i="160"/>
  <c r="A25" i="160"/>
  <c r="AA24" i="160"/>
  <c r="S24" i="160"/>
  <c r="Q24" i="160"/>
  <c r="N24" i="160"/>
  <c r="O25" i="160" s="1"/>
  <c r="M24" i="160"/>
  <c r="K24" i="160"/>
  <c r="I24" i="160"/>
  <c r="A24" i="160"/>
  <c r="AA23" i="160"/>
  <c r="S23" i="160"/>
  <c r="Q23" i="160"/>
  <c r="N23" i="160"/>
  <c r="O24" i="160" s="1"/>
  <c r="M23" i="160"/>
  <c r="K23" i="160"/>
  <c r="I23" i="160"/>
  <c r="A23" i="160"/>
  <c r="AA22" i="160"/>
  <c r="S22" i="160"/>
  <c r="Q22" i="160"/>
  <c r="N22" i="160"/>
  <c r="O23" i="160" s="1"/>
  <c r="M22" i="160"/>
  <c r="K22" i="160"/>
  <c r="I22" i="160"/>
  <c r="A22" i="160"/>
  <c r="AA21" i="160"/>
  <c r="S21" i="160"/>
  <c r="Q21" i="160"/>
  <c r="N21" i="160"/>
  <c r="O22" i="160" s="1"/>
  <c r="M21" i="160"/>
  <c r="K21" i="160"/>
  <c r="I21" i="160"/>
  <c r="A21" i="160"/>
  <c r="AA20" i="160"/>
  <c r="S20" i="160"/>
  <c r="Q20" i="160"/>
  <c r="N20" i="160"/>
  <c r="O21" i="160" s="1"/>
  <c r="M20" i="160"/>
  <c r="K20" i="160"/>
  <c r="I20" i="160"/>
  <c r="A20" i="160"/>
  <c r="AA19" i="160"/>
  <c r="S19" i="160"/>
  <c r="Q19" i="160"/>
  <c r="N19" i="160"/>
  <c r="O20" i="160" s="1"/>
  <c r="M19" i="160"/>
  <c r="K19" i="160"/>
  <c r="I19" i="160"/>
  <c r="A19" i="160"/>
  <c r="AA18" i="160"/>
  <c r="S18" i="160"/>
  <c r="Q18" i="160"/>
  <c r="O18" i="160"/>
  <c r="N18" i="160"/>
  <c r="O19" i="160" s="1"/>
  <c r="M18" i="160"/>
  <c r="K18" i="160"/>
  <c r="I18" i="160"/>
  <c r="A18" i="160"/>
  <c r="AA17" i="160"/>
  <c r="S17" i="160"/>
  <c r="Q17" i="160"/>
  <c r="N17" i="160"/>
  <c r="M17" i="160"/>
  <c r="K17" i="160"/>
  <c r="I17" i="160"/>
  <c r="A17" i="160"/>
  <c r="AA16" i="160"/>
  <c r="S16" i="160"/>
  <c r="Q16" i="160"/>
  <c r="N16" i="160"/>
  <c r="O17" i="160" s="1"/>
  <c r="M16" i="160"/>
  <c r="K16" i="160"/>
  <c r="I16" i="160"/>
  <c r="A16" i="160"/>
  <c r="AA15" i="160"/>
  <c r="S15" i="160"/>
  <c r="Q15" i="160"/>
  <c r="O15" i="160"/>
  <c r="N15" i="160"/>
  <c r="O16" i="160" s="1"/>
  <c r="M15" i="160"/>
  <c r="K15" i="160"/>
  <c r="I15" i="160"/>
  <c r="A15" i="160"/>
  <c r="AA14" i="160"/>
  <c r="S14" i="160"/>
  <c r="Q14" i="160"/>
  <c r="M14" i="160"/>
  <c r="K14" i="160"/>
  <c r="I14" i="160"/>
  <c r="A14" i="160"/>
  <c r="K8" i="160"/>
  <c r="K7" i="160"/>
  <c r="E7" i="160"/>
  <c r="K6" i="160"/>
  <c r="E6" i="160"/>
  <c r="K5" i="160"/>
  <c r="E5" i="160"/>
  <c r="E2" i="160"/>
  <c r="D38" i="159"/>
  <c r="AA36" i="159"/>
  <c r="S36" i="159"/>
  <c r="Q36" i="159"/>
  <c r="N36" i="159"/>
  <c r="M36" i="159"/>
  <c r="K36" i="159"/>
  <c r="I36" i="159"/>
  <c r="A36" i="159"/>
  <c r="AA35" i="159"/>
  <c r="S35" i="159"/>
  <c r="Q35" i="159"/>
  <c r="N35" i="159"/>
  <c r="O36" i="159" s="1"/>
  <c r="M35" i="159"/>
  <c r="K35" i="159"/>
  <c r="I35" i="159"/>
  <c r="A35" i="159"/>
  <c r="AA34" i="159"/>
  <c r="S34" i="159"/>
  <c r="Q34" i="159"/>
  <c r="N34" i="159"/>
  <c r="O35" i="159" s="1"/>
  <c r="M34" i="159"/>
  <c r="K34" i="159"/>
  <c r="I34" i="159"/>
  <c r="A34" i="159"/>
  <c r="AA33" i="159"/>
  <c r="S33" i="159"/>
  <c r="Q33" i="159"/>
  <c r="N33" i="159"/>
  <c r="O34" i="159" s="1"/>
  <c r="M33" i="159"/>
  <c r="K33" i="159"/>
  <c r="I33" i="159"/>
  <c r="A33" i="159"/>
  <c r="AA32" i="159"/>
  <c r="S32" i="159"/>
  <c r="Q32" i="159"/>
  <c r="N32" i="159"/>
  <c r="O33" i="159" s="1"/>
  <c r="M32" i="159"/>
  <c r="K32" i="159"/>
  <c r="I32" i="159"/>
  <c r="A32" i="159"/>
  <c r="AA31" i="159"/>
  <c r="S31" i="159"/>
  <c r="Q31" i="159"/>
  <c r="N31" i="159"/>
  <c r="O32" i="159" s="1"/>
  <c r="M31" i="159"/>
  <c r="K31" i="159"/>
  <c r="I31" i="159"/>
  <c r="A31" i="159"/>
  <c r="AA30" i="159"/>
  <c r="S30" i="159"/>
  <c r="Q30" i="159"/>
  <c r="O30" i="159"/>
  <c r="N30" i="159"/>
  <c r="O31" i="159" s="1"/>
  <c r="M30" i="159"/>
  <c r="K30" i="159"/>
  <c r="I30" i="159"/>
  <c r="A30" i="159"/>
  <c r="AA29" i="159"/>
  <c r="S29" i="159"/>
  <c r="Q29" i="159"/>
  <c r="N29" i="159"/>
  <c r="M29" i="159"/>
  <c r="K29" i="159"/>
  <c r="I29" i="159"/>
  <c r="A29" i="159"/>
  <c r="AA28" i="159"/>
  <c r="S28" i="159"/>
  <c r="Q28" i="159"/>
  <c r="N28" i="159"/>
  <c r="O29" i="159" s="1"/>
  <c r="M28" i="159"/>
  <c r="K28" i="159"/>
  <c r="I28" i="159"/>
  <c r="A28" i="159"/>
  <c r="AA27" i="159"/>
  <c r="S27" i="159"/>
  <c r="Q27" i="159"/>
  <c r="N27" i="159"/>
  <c r="O28" i="159" s="1"/>
  <c r="M27" i="159"/>
  <c r="K27" i="159"/>
  <c r="I27" i="159"/>
  <c r="A27" i="159"/>
  <c r="AA26" i="159"/>
  <c r="S26" i="159"/>
  <c r="Q26" i="159"/>
  <c r="N26" i="159"/>
  <c r="O27" i="159" s="1"/>
  <c r="M26" i="159"/>
  <c r="K26" i="159"/>
  <c r="I26" i="159"/>
  <c r="A26" i="159"/>
  <c r="AA25" i="159"/>
  <c r="S25" i="159"/>
  <c r="Q25" i="159"/>
  <c r="N25" i="159"/>
  <c r="O26" i="159" s="1"/>
  <c r="M25" i="159"/>
  <c r="K25" i="159"/>
  <c r="I25" i="159"/>
  <c r="A25" i="159"/>
  <c r="AA24" i="159"/>
  <c r="S24" i="159"/>
  <c r="Q24" i="159"/>
  <c r="N24" i="159"/>
  <c r="O25" i="159" s="1"/>
  <c r="M24" i="159"/>
  <c r="K24" i="159"/>
  <c r="I24" i="159"/>
  <c r="A24" i="159"/>
  <c r="AA23" i="159"/>
  <c r="S23" i="159"/>
  <c r="Q23" i="159"/>
  <c r="N23" i="159"/>
  <c r="O24" i="159" s="1"/>
  <c r="M23" i="159"/>
  <c r="K23" i="159"/>
  <c r="I23" i="159"/>
  <c r="A23" i="159"/>
  <c r="AA22" i="159"/>
  <c r="S22" i="159"/>
  <c r="Q22" i="159"/>
  <c r="N22" i="159"/>
  <c r="O23" i="159" s="1"/>
  <c r="M22" i="159"/>
  <c r="K22" i="159"/>
  <c r="I22" i="159"/>
  <c r="A22" i="159"/>
  <c r="AA21" i="159"/>
  <c r="S21" i="159"/>
  <c r="Q21" i="159"/>
  <c r="N21" i="159"/>
  <c r="O22" i="159" s="1"/>
  <c r="M21" i="159"/>
  <c r="K21" i="159"/>
  <c r="I21" i="159"/>
  <c r="A21" i="159"/>
  <c r="AA20" i="159"/>
  <c r="S20" i="159"/>
  <c r="Q20" i="159"/>
  <c r="N20" i="159"/>
  <c r="O21" i="159" s="1"/>
  <c r="M20" i="159"/>
  <c r="K20" i="159"/>
  <c r="I20" i="159"/>
  <c r="A20" i="159"/>
  <c r="AA19" i="159"/>
  <c r="S19" i="159"/>
  <c r="Q19" i="159"/>
  <c r="N19" i="159"/>
  <c r="O20" i="159" s="1"/>
  <c r="M19" i="159"/>
  <c r="K19" i="159"/>
  <c r="I19" i="159"/>
  <c r="A19" i="159"/>
  <c r="AA18" i="159"/>
  <c r="S18" i="159"/>
  <c r="Q18" i="159"/>
  <c r="N18" i="159"/>
  <c r="O19" i="159" s="1"/>
  <c r="M18" i="159"/>
  <c r="K18" i="159"/>
  <c r="I18" i="159"/>
  <c r="A18" i="159"/>
  <c r="AA17" i="159"/>
  <c r="S17" i="159"/>
  <c r="Q17" i="159"/>
  <c r="N17" i="159"/>
  <c r="O18" i="159" s="1"/>
  <c r="M17" i="159"/>
  <c r="K17" i="159"/>
  <c r="I17" i="159"/>
  <c r="A17" i="159"/>
  <c r="AA16" i="159"/>
  <c r="S16" i="159"/>
  <c r="Q16" i="159"/>
  <c r="N16" i="159"/>
  <c r="O17" i="159" s="1"/>
  <c r="M16" i="159"/>
  <c r="K16" i="159"/>
  <c r="I16" i="159"/>
  <c r="A16" i="159"/>
  <c r="AA15" i="159"/>
  <c r="S15" i="159"/>
  <c r="Q15" i="159"/>
  <c r="O15" i="159"/>
  <c r="N15" i="159"/>
  <c r="O16" i="159" s="1"/>
  <c r="M15" i="159"/>
  <c r="K15" i="159"/>
  <c r="I15" i="159"/>
  <c r="A15" i="159"/>
  <c r="AA14" i="159"/>
  <c r="S14" i="159"/>
  <c r="Q14" i="159"/>
  <c r="M14" i="159"/>
  <c r="K14" i="159"/>
  <c r="I14" i="159"/>
  <c r="A14" i="159"/>
  <c r="K8" i="159"/>
  <c r="K7" i="159"/>
  <c r="E7" i="159"/>
  <c r="K6" i="159"/>
  <c r="E6" i="159"/>
  <c r="K5" i="159"/>
  <c r="E5" i="159"/>
  <c r="E2" i="159"/>
  <c r="D38" i="158"/>
  <c r="AA36" i="158"/>
  <c r="S36" i="158"/>
  <c r="Q36" i="158"/>
  <c r="N36" i="158"/>
  <c r="M36" i="158"/>
  <c r="K36" i="158"/>
  <c r="I36" i="158"/>
  <c r="A36" i="158"/>
  <c r="AA35" i="158"/>
  <c r="S35" i="158"/>
  <c r="Q35" i="158"/>
  <c r="N35" i="158"/>
  <c r="O36" i="158" s="1"/>
  <c r="M35" i="158"/>
  <c r="K35" i="158"/>
  <c r="I35" i="158"/>
  <c r="A35" i="158"/>
  <c r="AA34" i="158"/>
  <c r="S34" i="158"/>
  <c r="Q34" i="158"/>
  <c r="N34" i="158"/>
  <c r="O35" i="158" s="1"/>
  <c r="M34" i="158"/>
  <c r="K34" i="158"/>
  <c r="I34" i="158"/>
  <c r="A34" i="158"/>
  <c r="AA33" i="158"/>
  <c r="S33" i="158"/>
  <c r="Q33" i="158"/>
  <c r="N33" i="158"/>
  <c r="O34" i="158" s="1"/>
  <c r="M33" i="158"/>
  <c r="K33" i="158"/>
  <c r="I33" i="158"/>
  <c r="A33" i="158"/>
  <c r="AA32" i="158"/>
  <c r="S32" i="158"/>
  <c r="Q32" i="158"/>
  <c r="N32" i="158"/>
  <c r="O33" i="158" s="1"/>
  <c r="M32" i="158"/>
  <c r="K32" i="158"/>
  <c r="I32" i="158"/>
  <c r="A32" i="158"/>
  <c r="AA31" i="158"/>
  <c r="S31" i="158"/>
  <c r="Q31" i="158"/>
  <c r="N31" i="158"/>
  <c r="O32" i="158" s="1"/>
  <c r="M31" i="158"/>
  <c r="K31" i="158"/>
  <c r="I31" i="158"/>
  <c r="A31" i="158"/>
  <c r="AA30" i="158"/>
  <c r="S30" i="158"/>
  <c r="Q30" i="158"/>
  <c r="O30" i="158"/>
  <c r="N30" i="158"/>
  <c r="O31" i="158" s="1"/>
  <c r="M30" i="158"/>
  <c r="K30" i="158"/>
  <c r="I30" i="158"/>
  <c r="A30" i="158"/>
  <c r="AA29" i="158"/>
  <c r="S29" i="158"/>
  <c r="Q29" i="158"/>
  <c r="O29" i="158"/>
  <c r="N29" i="158"/>
  <c r="M29" i="158"/>
  <c r="K29" i="158"/>
  <c r="I29" i="158"/>
  <c r="A29" i="158"/>
  <c r="AA28" i="158"/>
  <c r="S28" i="158"/>
  <c r="Q28" i="158"/>
  <c r="N28" i="158"/>
  <c r="M28" i="158"/>
  <c r="K28" i="158"/>
  <c r="I28" i="158"/>
  <c r="A28" i="158"/>
  <c r="AA27" i="158"/>
  <c r="S27" i="158"/>
  <c r="Q27" i="158"/>
  <c r="N27" i="158"/>
  <c r="O28" i="158" s="1"/>
  <c r="M27" i="158"/>
  <c r="K27" i="158"/>
  <c r="I27" i="158"/>
  <c r="A27" i="158"/>
  <c r="AA26" i="158"/>
  <c r="S26" i="158"/>
  <c r="Q26" i="158"/>
  <c r="N26" i="158"/>
  <c r="O27" i="158" s="1"/>
  <c r="M26" i="158"/>
  <c r="K26" i="158"/>
  <c r="I26" i="158"/>
  <c r="A26" i="158"/>
  <c r="AA25" i="158"/>
  <c r="S25" i="158"/>
  <c r="Q25" i="158"/>
  <c r="N25" i="158"/>
  <c r="O26" i="158" s="1"/>
  <c r="M25" i="158"/>
  <c r="K25" i="158"/>
  <c r="I25" i="158"/>
  <c r="A25" i="158"/>
  <c r="AA24" i="158"/>
  <c r="S24" i="158"/>
  <c r="Q24" i="158"/>
  <c r="N24" i="158"/>
  <c r="O25" i="158" s="1"/>
  <c r="M24" i="158"/>
  <c r="K24" i="158"/>
  <c r="I24" i="158"/>
  <c r="A24" i="158"/>
  <c r="AA23" i="158"/>
  <c r="S23" i="158"/>
  <c r="Q23" i="158"/>
  <c r="N23" i="158"/>
  <c r="O24" i="158" s="1"/>
  <c r="M23" i="158"/>
  <c r="K23" i="158"/>
  <c r="I23" i="158"/>
  <c r="A23" i="158"/>
  <c r="AA22" i="158"/>
  <c r="S22" i="158"/>
  <c r="Q22" i="158"/>
  <c r="N22" i="158"/>
  <c r="O23" i="158" s="1"/>
  <c r="M22" i="158"/>
  <c r="K22" i="158"/>
  <c r="I22" i="158"/>
  <c r="A22" i="158"/>
  <c r="AA21" i="158"/>
  <c r="S21" i="158"/>
  <c r="Q21" i="158"/>
  <c r="N21" i="158"/>
  <c r="O22" i="158" s="1"/>
  <c r="M21" i="158"/>
  <c r="K21" i="158"/>
  <c r="I21" i="158"/>
  <c r="A21" i="158"/>
  <c r="AA20" i="158"/>
  <c r="S20" i="158"/>
  <c r="Q20" i="158"/>
  <c r="N20" i="158"/>
  <c r="O21" i="158" s="1"/>
  <c r="M20" i="158"/>
  <c r="K20" i="158"/>
  <c r="I20" i="158"/>
  <c r="A20" i="158"/>
  <c r="AA19" i="158"/>
  <c r="S19" i="158"/>
  <c r="Q19" i="158"/>
  <c r="N19" i="158"/>
  <c r="O20" i="158" s="1"/>
  <c r="M19" i="158"/>
  <c r="K19" i="158"/>
  <c r="I19" i="158"/>
  <c r="A19" i="158"/>
  <c r="AA18" i="158"/>
  <c r="S18" i="158"/>
  <c r="Q18" i="158"/>
  <c r="N18" i="158"/>
  <c r="O19" i="158" s="1"/>
  <c r="M18" i="158"/>
  <c r="K18" i="158"/>
  <c r="I18" i="158"/>
  <c r="A18" i="158"/>
  <c r="AA17" i="158"/>
  <c r="S17" i="158"/>
  <c r="Q17" i="158"/>
  <c r="N17" i="158"/>
  <c r="O18" i="158" s="1"/>
  <c r="M17" i="158"/>
  <c r="K17" i="158"/>
  <c r="I17" i="158"/>
  <c r="A17" i="158"/>
  <c r="AA16" i="158"/>
  <c r="S16" i="158"/>
  <c r="Q16" i="158"/>
  <c r="N16" i="158"/>
  <c r="O17" i="158" s="1"/>
  <c r="M16" i="158"/>
  <c r="K16" i="158"/>
  <c r="I16" i="158"/>
  <c r="A16" i="158"/>
  <c r="AA15" i="158"/>
  <c r="S15" i="158"/>
  <c r="Q15" i="158"/>
  <c r="O15" i="158"/>
  <c r="N15" i="158"/>
  <c r="O16" i="158" s="1"/>
  <c r="M15" i="158"/>
  <c r="K15" i="158"/>
  <c r="I15" i="158"/>
  <c r="A15" i="158"/>
  <c r="AA14" i="158"/>
  <c r="S14" i="158"/>
  <c r="Q14" i="158"/>
  <c r="M14" i="158"/>
  <c r="K14" i="158"/>
  <c r="I14" i="158"/>
  <c r="A14" i="158"/>
  <c r="K8" i="158"/>
  <c r="K7" i="158"/>
  <c r="E7" i="158"/>
  <c r="K6" i="158"/>
  <c r="E6" i="158"/>
  <c r="K5" i="158"/>
  <c r="E5" i="158"/>
  <c r="E2" i="158"/>
  <c r="D38" i="157"/>
  <c r="AA36" i="157"/>
  <c r="S36" i="157"/>
  <c r="Q36" i="157"/>
  <c r="N36" i="157"/>
  <c r="M36" i="157"/>
  <c r="K36" i="157"/>
  <c r="I36" i="157"/>
  <c r="A36" i="157"/>
  <c r="AA35" i="157"/>
  <c r="S35" i="157"/>
  <c r="Q35" i="157"/>
  <c r="N35" i="157"/>
  <c r="O36" i="157" s="1"/>
  <c r="M35" i="157"/>
  <c r="K35" i="157"/>
  <c r="I35" i="157"/>
  <c r="A35" i="157"/>
  <c r="AA34" i="157"/>
  <c r="S34" i="157"/>
  <c r="Q34" i="157"/>
  <c r="N34" i="157"/>
  <c r="O35" i="157" s="1"/>
  <c r="M34" i="157"/>
  <c r="K34" i="157"/>
  <c r="I34" i="157"/>
  <c r="A34" i="157"/>
  <c r="AA33" i="157"/>
  <c r="S33" i="157"/>
  <c r="Q33" i="157"/>
  <c r="N33" i="157"/>
  <c r="O34" i="157" s="1"/>
  <c r="M33" i="157"/>
  <c r="K33" i="157"/>
  <c r="I33" i="157"/>
  <c r="A33" i="157"/>
  <c r="AA32" i="157"/>
  <c r="S32" i="157"/>
  <c r="Q32" i="157"/>
  <c r="N32" i="157"/>
  <c r="O33" i="157" s="1"/>
  <c r="M32" i="157"/>
  <c r="K32" i="157"/>
  <c r="I32" i="157"/>
  <c r="A32" i="157"/>
  <c r="AA31" i="157"/>
  <c r="S31" i="157"/>
  <c r="Q31" i="157"/>
  <c r="N31" i="157"/>
  <c r="O32" i="157" s="1"/>
  <c r="M31" i="157"/>
  <c r="K31" i="157"/>
  <c r="I31" i="157"/>
  <c r="A31" i="157"/>
  <c r="AA30" i="157"/>
  <c r="S30" i="157"/>
  <c r="Q30" i="157"/>
  <c r="N30" i="157"/>
  <c r="O31" i="157" s="1"/>
  <c r="M30" i="157"/>
  <c r="K30" i="157"/>
  <c r="I30" i="157"/>
  <c r="A30" i="157"/>
  <c r="AA29" i="157"/>
  <c r="S29" i="157"/>
  <c r="Q29" i="157"/>
  <c r="N29" i="157"/>
  <c r="O30" i="157" s="1"/>
  <c r="M29" i="157"/>
  <c r="K29" i="157"/>
  <c r="I29" i="157"/>
  <c r="A29" i="157"/>
  <c r="AA28" i="157"/>
  <c r="S28" i="157"/>
  <c r="Q28" i="157"/>
  <c r="N28" i="157"/>
  <c r="O29" i="157" s="1"/>
  <c r="M28" i="157"/>
  <c r="K28" i="157"/>
  <c r="I28" i="157"/>
  <c r="A28" i="157"/>
  <c r="AA27" i="157"/>
  <c r="S27" i="157"/>
  <c r="Q27" i="157"/>
  <c r="N27" i="157"/>
  <c r="O28" i="157" s="1"/>
  <c r="M27" i="157"/>
  <c r="K27" i="157"/>
  <c r="I27" i="157"/>
  <c r="A27" i="157"/>
  <c r="AA26" i="157"/>
  <c r="S26" i="157"/>
  <c r="Q26" i="157"/>
  <c r="N26" i="157"/>
  <c r="O27" i="157" s="1"/>
  <c r="M26" i="157"/>
  <c r="K26" i="157"/>
  <c r="I26" i="157"/>
  <c r="A26" i="157"/>
  <c r="AA25" i="157"/>
  <c r="S25" i="157"/>
  <c r="Q25" i="157"/>
  <c r="N25" i="157"/>
  <c r="O26" i="157" s="1"/>
  <c r="M25" i="157"/>
  <c r="K25" i="157"/>
  <c r="I25" i="157"/>
  <c r="A25" i="157"/>
  <c r="AA24" i="157"/>
  <c r="S24" i="157"/>
  <c r="Q24" i="157"/>
  <c r="N24" i="157"/>
  <c r="O25" i="157" s="1"/>
  <c r="M24" i="157"/>
  <c r="K24" i="157"/>
  <c r="I24" i="157"/>
  <c r="A24" i="157"/>
  <c r="AA23" i="157"/>
  <c r="S23" i="157"/>
  <c r="Q23" i="157"/>
  <c r="N23" i="157"/>
  <c r="O24" i="157" s="1"/>
  <c r="M23" i="157"/>
  <c r="K23" i="157"/>
  <c r="I23" i="157"/>
  <c r="A23" i="157"/>
  <c r="AA22" i="157"/>
  <c r="S22" i="157"/>
  <c r="Q22" i="157"/>
  <c r="N22" i="157"/>
  <c r="O23" i="157" s="1"/>
  <c r="M22" i="157"/>
  <c r="K22" i="157"/>
  <c r="I22" i="157"/>
  <c r="A22" i="157"/>
  <c r="AA21" i="157"/>
  <c r="S21" i="157"/>
  <c r="Q21" i="157"/>
  <c r="N21" i="157"/>
  <c r="O22" i="157" s="1"/>
  <c r="M21" i="157"/>
  <c r="K21" i="157"/>
  <c r="I21" i="157"/>
  <c r="A21" i="157"/>
  <c r="AA20" i="157"/>
  <c r="S20" i="157"/>
  <c r="Q20" i="157"/>
  <c r="N20" i="157"/>
  <c r="O21" i="157" s="1"/>
  <c r="M20" i="157"/>
  <c r="K20" i="157"/>
  <c r="I20" i="157"/>
  <c r="A20" i="157"/>
  <c r="AA19" i="157"/>
  <c r="S19" i="157"/>
  <c r="Q19" i="157"/>
  <c r="N19" i="157"/>
  <c r="O20" i="157" s="1"/>
  <c r="M19" i="157"/>
  <c r="K19" i="157"/>
  <c r="I19" i="157"/>
  <c r="A19" i="157"/>
  <c r="AA18" i="157"/>
  <c r="S18" i="157"/>
  <c r="Q18" i="157"/>
  <c r="N18" i="157"/>
  <c r="O19" i="157" s="1"/>
  <c r="M18" i="157"/>
  <c r="K18" i="157"/>
  <c r="I18" i="157"/>
  <c r="A18" i="157"/>
  <c r="AA17" i="157"/>
  <c r="S17" i="157"/>
  <c r="Q17" i="157"/>
  <c r="N17" i="157"/>
  <c r="O18" i="157" s="1"/>
  <c r="M17" i="157"/>
  <c r="K17" i="157"/>
  <c r="I17" i="157"/>
  <c r="A17" i="157"/>
  <c r="AA16" i="157"/>
  <c r="S16" i="157"/>
  <c r="Q16" i="157"/>
  <c r="N16" i="157"/>
  <c r="O17" i="157" s="1"/>
  <c r="M16" i="157"/>
  <c r="K16" i="157"/>
  <c r="I16" i="157"/>
  <c r="A16" i="157"/>
  <c r="AA15" i="157"/>
  <c r="S15" i="157"/>
  <c r="Q15" i="157"/>
  <c r="O15" i="157"/>
  <c r="N15" i="157"/>
  <c r="O16" i="157" s="1"/>
  <c r="M15" i="157"/>
  <c r="K15" i="157"/>
  <c r="I15" i="157"/>
  <c r="A15" i="157"/>
  <c r="AA14" i="157"/>
  <c r="S14" i="157"/>
  <c r="Q14" i="157"/>
  <c r="M14" i="157"/>
  <c r="K14" i="157"/>
  <c r="I14" i="157"/>
  <c r="A14" i="157"/>
  <c r="K8" i="157"/>
  <c r="K7" i="157"/>
  <c r="E7" i="157"/>
  <c r="K6" i="157"/>
  <c r="E6" i="157"/>
  <c r="K5" i="157"/>
  <c r="E5" i="157"/>
  <c r="E2" i="157"/>
  <c r="D38" i="156"/>
  <c r="AA36" i="156"/>
  <c r="S36" i="156"/>
  <c r="Q36" i="156"/>
  <c r="N36" i="156"/>
  <c r="M36" i="156"/>
  <c r="K36" i="156"/>
  <c r="I36" i="156"/>
  <c r="A36" i="156"/>
  <c r="AA35" i="156"/>
  <c r="S35" i="156"/>
  <c r="Q35" i="156"/>
  <c r="N35" i="156"/>
  <c r="O36" i="156" s="1"/>
  <c r="M35" i="156"/>
  <c r="K35" i="156"/>
  <c r="I35" i="156"/>
  <c r="A35" i="156"/>
  <c r="AA34" i="156"/>
  <c r="S34" i="156"/>
  <c r="Q34" i="156"/>
  <c r="N34" i="156"/>
  <c r="O35" i="156" s="1"/>
  <c r="M34" i="156"/>
  <c r="K34" i="156"/>
  <c r="I34" i="156"/>
  <c r="A34" i="156"/>
  <c r="AA33" i="156"/>
  <c r="S33" i="156"/>
  <c r="Q33" i="156"/>
  <c r="N33" i="156"/>
  <c r="O34" i="156" s="1"/>
  <c r="M33" i="156"/>
  <c r="K33" i="156"/>
  <c r="I33" i="156"/>
  <c r="A33" i="156"/>
  <c r="AA32" i="156"/>
  <c r="S32" i="156"/>
  <c r="Q32" i="156"/>
  <c r="N32" i="156"/>
  <c r="O33" i="156" s="1"/>
  <c r="M32" i="156"/>
  <c r="K32" i="156"/>
  <c r="I32" i="156"/>
  <c r="A32" i="156"/>
  <c r="AA31" i="156"/>
  <c r="S31" i="156"/>
  <c r="Q31" i="156"/>
  <c r="N31" i="156"/>
  <c r="O32" i="156" s="1"/>
  <c r="M31" i="156"/>
  <c r="K31" i="156"/>
  <c r="I31" i="156"/>
  <c r="A31" i="156"/>
  <c r="AA30" i="156"/>
  <c r="S30" i="156"/>
  <c r="Q30" i="156"/>
  <c r="N30" i="156"/>
  <c r="O31" i="156" s="1"/>
  <c r="M30" i="156"/>
  <c r="K30" i="156"/>
  <c r="I30" i="156"/>
  <c r="A30" i="156"/>
  <c r="AA29" i="156"/>
  <c r="S29" i="156"/>
  <c r="Q29" i="156"/>
  <c r="N29" i="156"/>
  <c r="O30" i="156" s="1"/>
  <c r="M29" i="156"/>
  <c r="K29" i="156"/>
  <c r="I29" i="156"/>
  <c r="A29" i="156"/>
  <c r="AA28" i="156"/>
  <c r="S28" i="156"/>
  <c r="Q28" i="156"/>
  <c r="N28" i="156"/>
  <c r="O29" i="156" s="1"/>
  <c r="M28" i="156"/>
  <c r="K28" i="156"/>
  <c r="I28" i="156"/>
  <c r="A28" i="156"/>
  <c r="AA27" i="156"/>
  <c r="S27" i="156"/>
  <c r="Q27" i="156"/>
  <c r="N27" i="156"/>
  <c r="O28" i="156" s="1"/>
  <c r="M27" i="156"/>
  <c r="K27" i="156"/>
  <c r="I27" i="156"/>
  <c r="A27" i="156"/>
  <c r="AA26" i="156"/>
  <c r="S26" i="156"/>
  <c r="Q26" i="156"/>
  <c r="O26" i="156"/>
  <c r="N26" i="156"/>
  <c r="O27" i="156" s="1"/>
  <c r="M26" i="156"/>
  <c r="K26" i="156"/>
  <c r="I26" i="156"/>
  <c r="A26" i="156"/>
  <c r="AA25" i="156"/>
  <c r="S25" i="156"/>
  <c r="Q25" i="156"/>
  <c r="O25" i="156"/>
  <c r="N25" i="156"/>
  <c r="M25" i="156"/>
  <c r="K25" i="156"/>
  <c r="I25" i="156"/>
  <c r="A25" i="156"/>
  <c r="AA24" i="156"/>
  <c r="S24" i="156"/>
  <c r="Q24" i="156"/>
  <c r="N24" i="156"/>
  <c r="M24" i="156"/>
  <c r="K24" i="156"/>
  <c r="I24" i="156"/>
  <c r="A24" i="156"/>
  <c r="AA23" i="156"/>
  <c r="S23" i="156"/>
  <c r="Q23" i="156"/>
  <c r="N23" i="156"/>
  <c r="O24" i="156" s="1"/>
  <c r="M23" i="156"/>
  <c r="K23" i="156"/>
  <c r="I23" i="156"/>
  <c r="A23" i="156"/>
  <c r="AA22" i="156"/>
  <c r="S22" i="156"/>
  <c r="Q22" i="156"/>
  <c r="N22" i="156"/>
  <c r="O23" i="156" s="1"/>
  <c r="M22" i="156"/>
  <c r="K22" i="156"/>
  <c r="I22" i="156"/>
  <c r="A22" i="156"/>
  <c r="AA21" i="156"/>
  <c r="S21" i="156"/>
  <c r="Q21" i="156"/>
  <c r="N21" i="156"/>
  <c r="O22" i="156" s="1"/>
  <c r="M21" i="156"/>
  <c r="K21" i="156"/>
  <c r="I21" i="156"/>
  <c r="A21" i="156"/>
  <c r="AA20" i="156"/>
  <c r="S20" i="156"/>
  <c r="Q20" i="156"/>
  <c r="N20" i="156"/>
  <c r="O21" i="156" s="1"/>
  <c r="M20" i="156"/>
  <c r="K20" i="156"/>
  <c r="I20" i="156"/>
  <c r="A20" i="156"/>
  <c r="AA19" i="156"/>
  <c r="S19" i="156"/>
  <c r="Q19" i="156"/>
  <c r="N19" i="156"/>
  <c r="O20" i="156" s="1"/>
  <c r="M19" i="156"/>
  <c r="K19" i="156"/>
  <c r="I19" i="156"/>
  <c r="A19" i="156"/>
  <c r="AA18" i="156"/>
  <c r="S18" i="156"/>
  <c r="Q18" i="156"/>
  <c r="N18" i="156"/>
  <c r="O19" i="156" s="1"/>
  <c r="M18" i="156"/>
  <c r="K18" i="156"/>
  <c r="I18" i="156"/>
  <c r="A18" i="156"/>
  <c r="AA17" i="156"/>
  <c r="S17" i="156"/>
  <c r="Q17" i="156"/>
  <c r="N17" i="156"/>
  <c r="O18" i="156" s="1"/>
  <c r="M17" i="156"/>
  <c r="K17" i="156"/>
  <c r="I17" i="156"/>
  <c r="A17" i="156"/>
  <c r="AA16" i="156"/>
  <c r="S16" i="156"/>
  <c r="Q16" i="156"/>
  <c r="N16" i="156"/>
  <c r="O17" i="156" s="1"/>
  <c r="M16" i="156"/>
  <c r="K16" i="156"/>
  <c r="I16" i="156"/>
  <c r="A16" i="156"/>
  <c r="AA15" i="156"/>
  <c r="S15" i="156"/>
  <c r="Q15" i="156"/>
  <c r="O15" i="156"/>
  <c r="N15" i="156"/>
  <c r="O16" i="156" s="1"/>
  <c r="M15" i="156"/>
  <c r="K15" i="156"/>
  <c r="I15" i="156"/>
  <c r="A15" i="156"/>
  <c r="AA14" i="156"/>
  <c r="S14" i="156"/>
  <c r="Q14" i="156"/>
  <c r="M14" i="156"/>
  <c r="K14" i="156"/>
  <c r="I14" i="156"/>
  <c r="A14" i="156"/>
  <c r="K8" i="156"/>
  <c r="K7" i="156"/>
  <c r="E7" i="156"/>
  <c r="K6" i="156"/>
  <c r="E6" i="156"/>
  <c r="K5" i="156"/>
  <c r="E5" i="156"/>
  <c r="E2" i="156"/>
  <c r="D38" i="155"/>
  <c r="AA36" i="155"/>
  <c r="S36" i="155"/>
  <c r="Q36" i="155"/>
  <c r="N36" i="155"/>
  <c r="M36" i="155"/>
  <c r="K36" i="155"/>
  <c r="I36" i="155"/>
  <c r="A36" i="155"/>
  <c r="AA35" i="155"/>
  <c r="S35" i="155"/>
  <c r="Q35" i="155"/>
  <c r="O35" i="155"/>
  <c r="N35" i="155"/>
  <c r="O36" i="155" s="1"/>
  <c r="M35" i="155"/>
  <c r="K35" i="155"/>
  <c r="I35" i="155"/>
  <c r="A35" i="155"/>
  <c r="AA34" i="155"/>
  <c r="S34" i="155"/>
  <c r="Q34" i="155"/>
  <c r="N34" i="155"/>
  <c r="M34" i="155"/>
  <c r="K34" i="155"/>
  <c r="I34" i="155"/>
  <c r="A34" i="155"/>
  <c r="AA33" i="155"/>
  <c r="S33" i="155"/>
  <c r="Q33" i="155"/>
  <c r="N33" i="155"/>
  <c r="O34" i="155" s="1"/>
  <c r="M33" i="155"/>
  <c r="K33" i="155"/>
  <c r="I33" i="155"/>
  <c r="A33" i="155"/>
  <c r="AA32" i="155"/>
  <c r="S32" i="155"/>
  <c r="Q32" i="155"/>
  <c r="N32" i="155"/>
  <c r="O33" i="155" s="1"/>
  <c r="M32" i="155"/>
  <c r="K32" i="155"/>
  <c r="I32" i="155"/>
  <c r="A32" i="155"/>
  <c r="AA31" i="155"/>
  <c r="S31" i="155"/>
  <c r="Q31" i="155"/>
  <c r="N31" i="155"/>
  <c r="O32" i="155" s="1"/>
  <c r="M31" i="155"/>
  <c r="K31" i="155"/>
  <c r="I31" i="155"/>
  <c r="A31" i="155"/>
  <c r="AA30" i="155"/>
  <c r="S30" i="155"/>
  <c r="Q30" i="155"/>
  <c r="N30" i="155"/>
  <c r="O31" i="155" s="1"/>
  <c r="M30" i="155"/>
  <c r="K30" i="155"/>
  <c r="I30" i="155"/>
  <c r="A30" i="155"/>
  <c r="AA29" i="155"/>
  <c r="S29" i="155"/>
  <c r="Q29" i="155"/>
  <c r="N29" i="155"/>
  <c r="O30" i="155" s="1"/>
  <c r="M29" i="155"/>
  <c r="K29" i="155"/>
  <c r="I29" i="155"/>
  <c r="A29" i="155"/>
  <c r="AA28" i="155"/>
  <c r="S28" i="155"/>
  <c r="Q28" i="155"/>
  <c r="N28" i="155"/>
  <c r="O29" i="155" s="1"/>
  <c r="M28" i="155"/>
  <c r="K28" i="155"/>
  <c r="I28" i="155"/>
  <c r="A28" i="155"/>
  <c r="AA27" i="155"/>
  <c r="S27" i="155"/>
  <c r="Q27" i="155"/>
  <c r="N27" i="155"/>
  <c r="O28" i="155" s="1"/>
  <c r="M27" i="155"/>
  <c r="K27" i="155"/>
  <c r="I27" i="155"/>
  <c r="A27" i="155"/>
  <c r="AA26" i="155"/>
  <c r="S26" i="155"/>
  <c r="Q26" i="155"/>
  <c r="N26" i="155"/>
  <c r="O27" i="155" s="1"/>
  <c r="M26" i="155"/>
  <c r="K26" i="155"/>
  <c r="I26" i="155"/>
  <c r="A26" i="155"/>
  <c r="AA25" i="155"/>
  <c r="S25" i="155"/>
  <c r="Q25" i="155"/>
  <c r="N25" i="155"/>
  <c r="O26" i="155" s="1"/>
  <c r="M25" i="155"/>
  <c r="K25" i="155"/>
  <c r="I25" i="155"/>
  <c r="A25" i="155"/>
  <c r="AA24" i="155"/>
  <c r="S24" i="155"/>
  <c r="Q24" i="155"/>
  <c r="N24" i="155"/>
  <c r="O25" i="155" s="1"/>
  <c r="M24" i="155"/>
  <c r="K24" i="155"/>
  <c r="I24" i="155"/>
  <c r="A24" i="155"/>
  <c r="AA23" i="155"/>
  <c r="S23" i="155"/>
  <c r="Q23" i="155"/>
  <c r="N23" i="155"/>
  <c r="O24" i="155" s="1"/>
  <c r="M23" i="155"/>
  <c r="K23" i="155"/>
  <c r="I23" i="155"/>
  <c r="A23" i="155"/>
  <c r="AA22" i="155"/>
  <c r="S22" i="155"/>
  <c r="Q22" i="155"/>
  <c r="N22" i="155"/>
  <c r="O23" i="155" s="1"/>
  <c r="M22" i="155"/>
  <c r="K22" i="155"/>
  <c r="I22" i="155"/>
  <c r="A22" i="155"/>
  <c r="AA21" i="155"/>
  <c r="S21" i="155"/>
  <c r="Q21" i="155"/>
  <c r="N21" i="155"/>
  <c r="O22" i="155" s="1"/>
  <c r="M21" i="155"/>
  <c r="K21" i="155"/>
  <c r="I21" i="155"/>
  <c r="A21" i="155"/>
  <c r="AA20" i="155"/>
  <c r="S20" i="155"/>
  <c r="Q20" i="155"/>
  <c r="N20" i="155"/>
  <c r="O21" i="155" s="1"/>
  <c r="M20" i="155"/>
  <c r="K20" i="155"/>
  <c r="I20" i="155"/>
  <c r="A20" i="155"/>
  <c r="AA19" i="155"/>
  <c r="S19" i="155"/>
  <c r="Q19" i="155"/>
  <c r="O19" i="155"/>
  <c r="N19" i="155"/>
  <c r="O20" i="155" s="1"/>
  <c r="M19" i="155"/>
  <c r="K19" i="155"/>
  <c r="I19" i="155"/>
  <c r="A19" i="155"/>
  <c r="AA18" i="155"/>
  <c r="S18" i="155"/>
  <c r="Q18" i="155"/>
  <c r="O18" i="155"/>
  <c r="N18" i="155"/>
  <c r="M18" i="155"/>
  <c r="K18" i="155"/>
  <c r="I18" i="155"/>
  <c r="A18" i="155"/>
  <c r="AA17" i="155"/>
  <c r="S17" i="155"/>
  <c r="Q17" i="155"/>
  <c r="N17" i="155"/>
  <c r="M17" i="155"/>
  <c r="K17" i="155"/>
  <c r="I17" i="155"/>
  <c r="A17" i="155"/>
  <c r="AA16" i="155"/>
  <c r="S16" i="155"/>
  <c r="Q16" i="155"/>
  <c r="N16" i="155"/>
  <c r="O17" i="155" s="1"/>
  <c r="M16" i="155"/>
  <c r="K16" i="155"/>
  <c r="I16" i="155"/>
  <c r="A16" i="155"/>
  <c r="AA15" i="155"/>
  <c r="S15" i="155"/>
  <c r="Q15" i="155"/>
  <c r="O15" i="155"/>
  <c r="N15" i="155"/>
  <c r="O16" i="155" s="1"/>
  <c r="M15" i="155"/>
  <c r="K15" i="155"/>
  <c r="I15" i="155"/>
  <c r="A15" i="155"/>
  <c r="AA14" i="155"/>
  <c r="S14" i="155"/>
  <c r="Q14" i="155"/>
  <c r="M14" i="155"/>
  <c r="K14" i="155"/>
  <c r="I14" i="155"/>
  <c r="A14" i="155"/>
  <c r="K8" i="155"/>
  <c r="K7" i="155"/>
  <c r="E7" i="155"/>
  <c r="K6" i="155"/>
  <c r="E6" i="155"/>
  <c r="K5" i="155"/>
  <c r="E5" i="155"/>
  <c r="E2" i="155"/>
  <c r="D38" i="140"/>
  <c r="AA36" i="140"/>
  <c r="S36" i="140"/>
  <c r="Q36" i="140"/>
  <c r="N36" i="140"/>
  <c r="M36" i="140"/>
  <c r="K36" i="140"/>
  <c r="I36" i="140"/>
  <c r="A36" i="140"/>
  <c r="AA35" i="140"/>
  <c r="S35" i="140"/>
  <c r="Q35" i="140"/>
  <c r="N35" i="140"/>
  <c r="O36" i="140" s="1"/>
  <c r="M35" i="140"/>
  <c r="K35" i="140"/>
  <c r="I35" i="140"/>
  <c r="A35" i="140"/>
  <c r="AA34" i="140"/>
  <c r="S34" i="140"/>
  <c r="Q34" i="140"/>
  <c r="N34" i="140"/>
  <c r="O35" i="140" s="1"/>
  <c r="M34" i="140"/>
  <c r="K34" i="140"/>
  <c r="I34" i="140"/>
  <c r="A34" i="140"/>
  <c r="AA33" i="140"/>
  <c r="S33" i="140"/>
  <c r="Q33" i="140"/>
  <c r="O33" i="140"/>
  <c r="N33" i="140"/>
  <c r="O34" i="140" s="1"/>
  <c r="M33" i="140"/>
  <c r="K33" i="140"/>
  <c r="I33" i="140"/>
  <c r="A33" i="140"/>
  <c r="AA32" i="140"/>
  <c r="S32" i="140"/>
  <c r="Q32" i="140"/>
  <c r="N32" i="140"/>
  <c r="M32" i="140"/>
  <c r="K32" i="140"/>
  <c r="I32" i="140"/>
  <c r="A32" i="140"/>
  <c r="AA31" i="140"/>
  <c r="S31" i="140"/>
  <c r="Q31" i="140"/>
  <c r="N31" i="140"/>
  <c r="O32" i="140" s="1"/>
  <c r="M31" i="140"/>
  <c r="K31" i="140"/>
  <c r="I31" i="140"/>
  <c r="A31" i="140"/>
  <c r="AA30" i="140"/>
  <c r="S30" i="140"/>
  <c r="Q30" i="140"/>
  <c r="N30" i="140"/>
  <c r="O31" i="140" s="1"/>
  <c r="M30" i="140"/>
  <c r="K30" i="140"/>
  <c r="I30" i="140"/>
  <c r="A30" i="140"/>
  <c r="AA29" i="140"/>
  <c r="S29" i="140"/>
  <c r="Q29" i="140"/>
  <c r="N29" i="140"/>
  <c r="O30" i="140" s="1"/>
  <c r="M29" i="140"/>
  <c r="K29" i="140"/>
  <c r="I29" i="140"/>
  <c r="A29" i="140"/>
  <c r="AA28" i="140"/>
  <c r="S28" i="140"/>
  <c r="Q28" i="140"/>
  <c r="N28" i="140"/>
  <c r="O29" i="140" s="1"/>
  <c r="M28" i="140"/>
  <c r="K28" i="140"/>
  <c r="I28" i="140"/>
  <c r="A28" i="140"/>
  <c r="AA27" i="140"/>
  <c r="S27" i="140"/>
  <c r="Q27" i="140"/>
  <c r="N27" i="140"/>
  <c r="O28" i="140" s="1"/>
  <c r="M27" i="140"/>
  <c r="K27" i="140"/>
  <c r="I27" i="140"/>
  <c r="A27" i="140"/>
  <c r="AA26" i="140"/>
  <c r="S26" i="140"/>
  <c r="Q26" i="140"/>
  <c r="O26" i="140"/>
  <c r="N26" i="140"/>
  <c r="O27" i="140" s="1"/>
  <c r="M26" i="140"/>
  <c r="K26" i="140"/>
  <c r="I26" i="140"/>
  <c r="A26" i="140"/>
  <c r="AA25" i="140"/>
  <c r="S25" i="140"/>
  <c r="Q25" i="140"/>
  <c r="N25" i="140"/>
  <c r="M25" i="140"/>
  <c r="K25" i="140"/>
  <c r="I25" i="140"/>
  <c r="A25" i="140"/>
  <c r="AA24" i="140"/>
  <c r="S24" i="140"/>
  <c r="Q24" i="140"/>
  <c r="N24" i="140"/>
  <c r="O25" i="140" s="1"/>
  <c r="M24" i="140"/>
  <c r="K24" i="140"/>
  <c r="I24" i="140"/>
  <c r="A24" i="140"/>
  <c r="AA23" i="140"/>
  <c r="S23" i="140"/>
  <c r="Q23" i="140"/>
  <c r="N23" i="140"/>
  <c r="O24" i="140" s="1"/>
  <c r="M23" i="140"/>
  <c r="K23" i="140"/>
  <c r="I23" i="140"/>
  <c r="A23" i="140"/>
  <c r="AA22" i="140"/>
  <c r="S22" i="140"/>
  <c r="Q22" i="140"/>
  <c r="N22" i="140"/>
  <c r="O23" i="140" s="1"/>
  <c r="M22" i="140"/>
  <c r="K22" i="140"/>
  <c r="I22" i="140"/>
  <c r="A22" i="140"/>
  <c r="AA21" i="140"/>
  <c r="S21" i="140"/>
  <c r="Q21" i="140"/>
  <c r="N21" i="140"/>
  <c r="O22" i="140" s="1"/>
  <c r="M21" i="140"/>
  <c r="K21" i="140"/>
  <c r="I21" i="140"/>
  <c r="A21" i="140"/>
  <c r="AA20" i="140"/>
  <c r="S20" i="140"/>
  <c r="Q20" i="140"/>
  <c r="N20" i="140"/>
  <c r="O21" i="140" s="1"/>
  <c r="M20" i="140"/>
  <c r="K20" i="140"/>
  <c r="I20" i="140"/>
  <c r="A20" i="140"/>
  <c r="AA19" i="140"/>
  <c r="S19" i="140"/>
  <c r="Q19" i="140"/>
  <c r="N19" i="140"/>
  <c r="O20" i="140" s="1"/>
  <c r="M19" i="140"/>
  <c r="K19" i="140"/>
  <c r="I19" i="140"/>
  <c r="A19" i="140"/>
  <c r="AA18" i="140"/>
  <c r="S18" i="140"/>
  <c r="Q18" i="140"/>
  <c r="N18" i="140"/>
  <c r="O19" i="140" s="1"/>
  <c r="M18" i="140"/>
  <c r="K18" i="140"/>
  <c r="I18" i="140"/>
  <c r="A18" i="140"/>
  <c r="AA17" i="140"/>
  <c r="S17" i="140"/>
  <c r="Q17" i="140"/>
  <c r="O17" i="140"/>
  <c r="N17" i="140"/>
  <c r="O18" i="140" s="1"/>
  <c r="M17" i="140"/>
  <c r="K17" i="140"/>
  <c r="I17" i="140"/>
  <c r="A17" i="140"/>
  <c r="AA16" i="140"/>
  <c r="S16" i="140"/>
  <c r="Q16" i="140"/>
  <c r="N16" i="140"/>
  <c r="M16" i="140"/>
  <c r="K16" i="140"/>
  <c r="I16" i="140"/>
  <c r="A16" i="140"/>
  <c r="AA15" i="140"/>
  <c r="S15" i="140"/>
  <c r="Q15" i="140"/>
  <c r="O15" i="140"/>
  <c r="N15" i="140"/>
  <c r="O16" i="140" s="1"/>
  <c r="M15" i="140"/>
  <c r="K15" i="140"/>
  <c r="I15" i="140"/>
  <c r="A15" i="140"/>
  <c r="AA14" i="140"/>
  <c r="S14" i="140"/>
  <c r="Q14" i="140"/>
  <c r="M14" i="140"/>
  <c r="K14" i="140"/>
  <c r="I14" i="140"/>
  <c r="A14" i="140"/>
  <c r="K8" i="140"/>
  <c r="K7" i="140"/>
  <c r="E7" i="140"/>
  <c r="K6" i="140"/>
  <c r="E6" i="140"/>
  <c r="K5" i="140"/>
  <c r="E5" i="140"/>
  <c r="E2" i="140"/>
  <c r="D38" i="52"/>
  <c r="AA36" i="52"/>
  <c r="S36" i="52"/>
  <c r="Q36" i="52"/>
  <c r="N36" i="52"/>
  <c r="M36" i="52"/>
  <c r="K36" i="52"/>
  <c r="I36" i="52"/>
  <c r="A36" i="52"/>
  <c r="AA35" i="52"/>
  <c r="S35" i="52"/>
  <c r="Q35" i="52"/>
  <c r="N35" i="52"/>
  <c r="O36" i="52" s="1"/>
  <c r="M35" i="52"/>
  <c r="K35" i="52"/>
  <c r="I35" i="52"/>
  <c r="A35" i="52"/>
  <c r="AA34" i="52"/>
  <c r="S34" i="52"/>
  <c r="Q34" i="52"/>
  <c r="N34" i="52"/>
  <c r="O35" i="52" s="1"/>
  <c r="M34" i="52"/>
  <c r="K34" i="52"/>
  <c r="I34" i="52"/>
  <c r="A34" i="52"/>
  <c r="AA33" i="52"/>
  <c r="S33" i="52"/>
  <c r="Q33" i="52"/>
  <c r="N33" i="52"/>
  <c r="O34" i="52" s="1"/>
  <c r="M33" i="52"/>
  <c r="K33" i="52"/>
  <c r="I33" i="52"/>
  <c r="A33" i="52"/>
  <c r="AA32" i="52"/>
  <c r="S32" i="52"/>
  <c r="Q32" i="52"/>
  <c r="N32" i="52"/>
  <c r="O33" i="52" s="1"/>
  <c r="M32" i="52"/>
  <c r="K32" i="52"/>
  <c r="I32" i="52"/>
  <c r="A32" i="52"/>
  <c r="AA31" i="52"/>
  <c r="S31" i="52"/>
  <c r="Q31" i="52"/>
  <c r="N31" i="52"/>
  <c r="O32" i="52" s="1"/>
  <c r="M31" i="52"/>
  <c r="K31" i="52"/>
  <c r="I31" i="52"/>
  <c r="A31" i="52"/>
  <c r="AA30" i="52"/>
  <c r="S30" i="52"/>
  <c r="Q30" i="52"/>
  <c r="N30" i="52"/>
  <c r="O31" i="52" s="1"/>
  <c r="M30" i="52"/>
  <c r="K30" i="52"/>
  <c r="I30" i="52"/>
  <c r="A30" i="52"/>
  <c r="AA29" i="52"/>
  <c r="S29" i="52"/>
  <c r="Q29" i="52"/>
  <c r="N29" i="52"/>
  <c r="O30" i="52" s="1"/>
  <c r="M29" i="52"/>
  <c r="K29" i="52"/>
  <c r="I29" i="52"/>
  <c r="A29" i="52"/>
  <c r="AA28" i="52"/>
  <c r="S28" i="52"/>
  <c r="Q28" i="52"/>
  <c r="N28" i="52"/>
  <c r="O29" i="52" s="1"/>
  <c r="M28" i="52"/>
  <c r="K28" i="52"/>
  <c r="I28" i="52"/>
  <c r="A28" i="52"/>
  <c r="AA27" i="52"/>
  <c r="S27" i="52"/>
  <c r="Q27" i="52"/>
  <c r="O27" i="52"/>
  <c r="N27" i="52"/>
  <c r="O28" i="52" s="1"/>
  <c r="M27" i="52"/>
  <c r="K27" i="52"/>
  <c r="I27" i="52"/>
  <c r="A27" i="52"/>
  <c r="AA26" i="52"/>
  <c r="S26" i="52"/>
  <c r="Q26" i="52"/>
  <c r="O26" i="52"/>
  <c r="N26" i="52"/>
  <c r="M26" i="52"/>
  <c r="K26" i="52"/>
  <c r="I26" i="52"/>
  <c r="A26" i="52"/>
  <c r="AA25" i="52"/>
  <c r="S25" i="52"/>
  <c r="Q25" i="52"/>
  <c r="N25" i="52"/>
  <c r="M25" i="52"/>
  <c r="K25" i="52"/>
  <c r="I25" i="52"/>
  <c r="A25" i="52"/>
  <c r="AA24" i="52"/>
  <c r="S24" i="52"/>
  <c r="Q24" i="52"/>
  <c r="N24" i="52"/>
  <c r="O25" i="52" s="1"/>
  <c r="M24" i="52"/>
  <c r="K24" i="52"/>
  <c r="I24" i="52"/>
  <c r="A24" i="52"/>
  <c r="AA23" i="52"/>
  <c r="S23" i="52"/>
  <c r="Q23" i="52"/>
  <c r="N23" i="52"/>
  <c r="O24" i="52" s="1"/>
  <c r="M23" i="52"/>
  <c r="K23" i="52"/>
  <c r="I23" i="52"/>
  <c r="A23" i="52"/>
  <c r="AA22" i="52"/>
  <c r="S22" i="52"/>
  <c r="Q22" i="52"/>
  <c r="N22" i="52"/>
  <c r="O23" i="52" s="1"/>
  <c r="M22" i="52"/>
  <c r="K22" i="52"/>
  <c r="I22" i="52"/>
  <c r="A22" i="52"/>
  <c r="AA21" i="52"/>
  <c r="S21" i="52"/>
  <c r="Q21" i="52"/>
  <c r="N21" i="52"/>
  <c r="O22" i="52" s="1"/>
  <c r="M21" i="52"/>
  <c r="K21" i="52"/>
  <c r="I21" i="52"/>
  <c r="A21" i="52"/>
  <c r="AA20" i="52"/>
  <c r="S20" i="52"/>
  <c r="Q20" i="52"/>
  <c r="N20" i="52"/>
  <c r="O21" i="52" s="1"/>
  <c r="M20" i="52"/>
  <c r="K20" i="52"/>
  <c r="I20" i="52"/>
  <c r="A20" i="52"/>
  <c r="AA19" i="52"/>
  <c r="S19" i="52"/>
  <c r="Q19" i="52"/>
  <c r="N19" i="52"/>
  <c r="O20" i="52" s="1"/>
  <c r="M19" i="52"/>
  <c r="K19" i="52"/>
  <c r="I19" i="52"/>
  <c r="A19" i="52"/>
  <c r="AA18" i="52"/>
  <c r="S18" i="52"/>
  <c r="Q18" i="52"/>
  <c r="N18" i="52"/>
  <c r="O19" i="52" s="1"/>
  <c r="M18" i="52"/>
  <c r="K18" i="52"/>
  <c r="I18" i="52"/>
  <c r="A18" i="52"/>
  <c r="AA17" i="52"/>
  <c r="S17" i="52"/>
  <c r="Q17" i="52"/>
  <c r="N17" i="52"/>
  <c r="O18" i="52" s="1"/>
  <c r="M17" i="52"/>
  <c r="K17" i="52"/>
  <c r="I17" i="52"/>
  <c r="A17" i="52"/>
  <c r="AA16" i="52"/>
  <c r="S16" i="52"/>
  <c r="Q16" i="52"/>
  <c r="N16" i="52"/>
  <c r="O17" i="52" s="1"/>
  <c r="M16" i="52"/>
  <c r="K16" i="52"/>
  <c r="I16" i="52"/>
  <c r="A16" i="52"/>
  <c r="AA15" i="52"/>
  <c r="S15" i="52"/>
  <c r="Q15" i="52"/>
  <c r="O15" i="52"/>
  <c r="N15" i="52"/>
  <c r="O16" i="52" s="1"/>
  <c r="M15" i="52"/>
  <c r="K15" i="52"/>
  <c r="I15" i="52"/>
  <c r="A15" i="52"/>
  <c r="AA14" i="52"/>
  <c r="S14" i="52"/>
  <c r="Q14" i="52"/>
  <c r="M14" i="52"/>
  <c r="K14" i="52"/>
  <c r="I14" i="52"/>
  <c r="A14" i="52"/>
  <c r="K8" i="52"/>
  <c r="K7" i="52"/>
  <c r="E7" i="52"/>
  <c r="K6" i="52"/>
  <c r="E6" i="52"/>
  <c r="K5" i="52"/>
  <c r="E5" i="52"/>
  <c r="E2" i="52"/>
  <c r="D38" i="142"/>
  <c r="AA36" i="142"/>
  <c r="S36" i="142"/>
  <c r="Q36" i="142"/>
  <c r="N36" i="142"/>
  <c r="M36" i="142"/>
  <c r="K36" i="142"/>
  <c r="I36" i="142"/>
  <c r="A36" i="142"/>
  <c r="AA35" i="142"/>
  <c r="S35" i="142"/>
  <c r="Q35" i="142"/>
  <c r="N35" i="142"/>
  <c r="O36" i="142" s="1"/>
  <c r="M35" i="142"/>
  <c r="K35" i="142"/>
  <c r="I35" i="142"/>
  <c r="A35" i="142"/>
  <c r="AA34" i="142"/>
  <c r="S34" i="142"/>
  <c r="Q34" i="142"/>
  <c r="O34" i="142"/>
  <c r="N34" i="142"/>
  <c r="O35" i="142" s="1"/>
  <c r="M34" i="142"/>
  <c r="K34" i="142"/>
  <c r="I34" i="142"/>
  <c r="A34" i="142"/>
  <c r="AA33" i="142"/>
  <c r="S33" i="142"/>
  <c r="Q33" i="142"/>
  <c r="N33" i="142"/>
  <c r="M33" i="142"/>
  <c r="K33" i="142"/>
  <c r="I33" i="142"/>
  <c r="A33" i="142"/>
  <c r="AA32" i="142"/>
  <c r="S32" i="142"/>
  <c r="Q32" i="142"/>
  <c r="N32" i="142"/>
  <c r="O33" i="142" s="1"/>
  <c r="M32" i="142"/>
  <c r="K32" i="142"/>
  <c r="I32" i="142"/>
  <c r="A32" i="142"/>
  <c r="AA31" i="142"/>
  <c r="S31" i="142"/>
  <c r="Q31" i="142"/>
  <c r="N31" i="142"/>
  <c r="O32" i="142" s="1"/>
  <c r="M31" i="142"/>
  <c r="K31" i="142"/>
  <c r="I31" i="142"/>
  <c r="A31" i="142"/>
  <c r="AA30" i="142"/>
  <c r="S30" i="142"/>
  <c r="Q30" i="142"/>
  <c r="N30" i="142"/>
  <c r="O31" i="142" s="1"/>
  <c r="M30" i="142"/>
  <c r="K30" i="142"/>
  <c r="I30" i="142"/>
  <c r="A30" i="142"/>
  <c r="AA29" i="142"/>
  <c r="S29" i="142"/>
  <c r="Q29" i="142"/>
  <c r="N29" i="142"/>
  <c r="O30" i="142" s="1"/>
  <c r="M29" i="142"/>
  <c r="K29" i="142"/>
  <c r="I29" i="142"/>
  <c r="A29" i="142"/>
  <c r="AA28" i="142"/>
  <c r="S28" i="142"/>
  <c r="Q28" i="142"/>
  <c r="N28" i="142"/>
  <c r="O29" i="142" s="1"/>
  <c r="M28" i="142"/>
  <c r="K28" i="142"/>
  <c r="I28" i="142"/>
  <c r="A28" i="142"/>
  <c r="AA27" i="142"/>
  <c r="S27" i="142"/>
  <c r="Q27" i="142"/>
  <c r="N27" i="142"/>
  <c r="O28" i="142" s="1"/>
  <c r="M27" i="142"/>
  <c r="K27" i="142"/>
  <c r="I27" i="142"/>
  <c r="A27" i="142"/>
  <c r="AA26" i="142"/>
  <c r="S26" i="142"/>
  <c r="Q26" i="142"/>
  <c r="N26" i="142"/>
  <c r="O27" i="142" s="1"/>
  <c r="M26" i="142"/>
  <c r="K26" i="142"/>
  <c r="I26" i="142"/>
  <c r="A26" i="142"/>
  <c r="AA25" i="142"/>
  <c r="S25" i="142"/>
  <c r="Q25" i="142"/>
  <c r="N25" i="142"/>
  <c r="O26" i="142" s="1"/>
  <c r="M25" i="142"/>
  <c r="K25" i="142"/>
  <c r="I25" i="142"/>
  <c r="A25" i="142"/>
  <c r="AA24" i="142"/>
  <c r="S24" i="142"/>
  <c r="Q24" i="142"/>
  <c r="N24" i="142"/>
  <c r="O25" i="142" s="1"/>
  <c r="M24" i="142"/>
  <c r="K24" i="142"/>
  <c r="I24" i="142"/>
  <c r="A24" i="142"/>
  <c r="AA23" i="142"/>
  <c r="S23" i="142"/>
  <c r="Q23" i="142"/>
  <c r="N23" i="142"/>
  <c r="O24" i="142" s="1"/>
  <c r="M23" i="142"/>
  <c r="K23" i="142"/>
  <c r="I23" i="142"/>
  <c r="A23" i="142"/>
  <c r="AA22" i="142"/>
  <c r="S22" i="142"/>
  <c r="Q22" i="142"/>
  <c r="N22" i="142"/>
  <c r="O23" i="142" s="1"/>
  <c r="M22" i="142"/>
  <c r="K22" i="142"/>
  <c r="I22" i="142"/>
  <c r="A22" i="142"/>
  <c r="AA21" i="142"/>
  <c r="S21" i="142"/>
  <c r="Q21" i="142"/>
  <c r="O21" i="142"/>
  <c r="N21" i="142"/>
  <c r="O22" i="142" s="1"/>
  <c r="M21" i="142"/>
  <c r="K21" i="142"/>
  <c r="I21" i="142"/>
  <c r="A21" i="142"/>
  <c r="AA20" i="142"/>
  <c r="S20" i="142"/>
  <c r="Q20" i="142"/>
  <c r="N20" i="142"/>
  <c r="M20" i="142"/>
  <c r="K20" i="142"/>
  <c r="I20" i="142"/>
  <c r="A20" i="142"/>
  <c r="AA19" i="142"/>
  <c r="S19" i="142"/>
  <c r="Q19" i="142"/>
  <c r="N19" i="142"/>
  <c r="O20" i="142" s="1"/>
  <c r="M19" i="142"/>
  <c r="K19" i="142"/>
  <c r="I19" i="142"/>
  <c r="A19" i="142"/>
  <c r="AA18" i="142"/>
  <c r="S18" i="142"/>
  <c r="Q18" i="142"/>
  <c r="N18" i="142"/>
  <c r="O19" i="142" s="1"/>
  <c r="M18" i="142"/>
  <c r="K18" i="142"/>
  <c r="I18" i="142"/>
  <c r="A18" i="142"/>
  <c r="AA17" i="142"/>
  <c r="S17" i="142"/>
  <c r="Q17" i="142"/>
  <c r="N17" i="142"/>
  <c r="O18" i="142" s="1"/>
  <c r="M17" i="142"/>
  <c r="K17" i="142"/>
  <c r="I17" i="142"/>
  <c r="A17" i="142"/>
  <c r="AA16" i="142"/>
  <c r="S16" i="142"/>
  <c r="Q16" i="142"/>
  <c r="N16" i="142"/>
  <c r="O17" i="142" s="1"/>
  <c r="M16" i="142"/>
  <c r="K16" i="142"/>
  <c r="I16" i="142"/>
  <c r="A16" i="142"/>
  <c r="AA15" i="142"/>
  <c r="S15" i="142"/>
  <c r="Q15" i="142"/>
  <c r="O15" i="142"/>
  <c r="N15" i="142"/>
  <c r="O16" i="142" s="1"/>
  <c r="M15" i="142"/>
  <c r="K15" i="142"/>
  <c r="I15" i="142"/>
  <c r="A15" i="142"/>
  <c r="AA14" i="142"/>
  <c r="S14" i="142"/>
  <c r="Q14" i="142"/>
  <c r="M14" i="142"/>
  <c r="K14" i="142"/>
  <c r="I14" i="142"/>
  <c r="A14" i="142"/>
  <c r="K8" i="142"/>
  <c r="K7" i="142"/>
  <c r="E7" i="142"/>
  <c r="K6" i="142"/>
  <c r="E6" i="142"/>
  <c r="K5" i="142"/>
  <c r="E5" i="142"/>
  <c r="E2" i="142"/>
  <c r="D38" i="141"/>
  <c r="AA36" i="141"/>
  <c r="S36" i="141"/>
  <c r="Q36" i="141"/>
  <c r="N36" i="141"/>
  <c r="M36" i="141"/>
  <c r="K36" i="141"/>
  <c r="I36" i="141"/>
  <c r="A36" i="141"/>
  <c r="AA35" i="141"/>
  <c r="S35" i="141"/>
  <c r="Q35" i="141"/>
  <c r="N35" i="141"/>
  <c r="O36" i="141" s="1"/>
  <c r="M35" i="141"/>
  <c r="K35" i="141"/>
  <c r="I35" i="141"/>
  <c r="A35" i="141"/>
  <c r="AA34" i="141"/>
  <c r="S34" i="141"/>
  <c r="Q34" i="141"/>
  <c r="N34" i="141"/>
  <c r="O35" i="141" s="1"/>
  <c r="M34" i="141"/>
  <c r="K34" i="141"/>
  <c r="I34" i="141"/>
  <c r="A34" i="141"/>
  <c r="AA33" i="141"/>
  <c r="S33" i="141"/>
  <c r="Q33" i="141"/>
  <c r="N33" i="141"/>
  <c r="O34" i="141" s="1"/>
  <c r="M33" i="141"/>
  <c r="K33" i="141"/>
  <c r="I33" i="141"/>
  <c r="A33" i="141"/>
  <c r="AA32" i="141"/>
  <c r="S32" i="141"/>
  <c r="Q32" i="141"/>
  <c r="N32" i="141"/>
  <c r="O33" i="141" s="1"/>
  <c r="M32" i="141"/>
  <c r="K32" i="141"/>
  <c r="I32" i="141"/>
  <c r="A32" i="141"/>
  <c r="AA31" i="141"/>
  <c r="S31" i="141"/>
  <c r="Q31" i="141"/>
  <c r="N31" i="141"/>
  <c r="O32" i="141" s="1"/>
  <c r="M31" i="141"/>
  <c r="K31" i="141"/>
  <c r="I31" i="141"/>
  <c r="A31" i="141"/>
  <c r="AA30" i="141"/>
  <c r="S30" i="141"/>
  <c r="Q30" i="141"/>
  <c r="N30" i="141"/>
  <c r="O31" i="141" s="1"/>
  <c r="M30" i="141"/>
  <c r="K30" i="141"/>
  <c r="I30" i="141"/>
  <c r="A30" i="141"/>
  <c r="AA29" i="141"/>
  <c r="S29" i="141"/>
  <c r="Q29" i="141"/>
  <c r="N29" i="141"/>
  <c r="O30" i="141" s="1"/>
  <c r="M29" i="141"/>
  <c r="K29" i="141"/>
  <c r="I29" i="141"/>
  <c r="A29" i="141"/>
  <c r="AA28" i="141"/>
  <c r="S28" i="141"/>
  <c r="Q28" i="141"/>
  <c r="N28" i="141"/>
  <c r="O29" i="141" s="1"/>
  <c r="M28" i="141"/>
  <c r="K28" i="141"/>
  <c r="I28" i="141"/>
  <c r="A28" i="141"/>
  <c r="AA27" i="141"/>
  <c r="S27" i="141"/>
  <c r="Q27" i="141"/>
  <c r="N27" i="141"/>
  <c r="O28" i="141" s="1"/>
  <c r="M27" i="141"/>
  <c r="K27" i="141"/>
  <c r="I27" i="141"/>
  <c r="A27" i="141"/>
  <c r="AA26" i="141"/>
  <c r="S26" i="141"/>
  <c r="Q26" i="141"/>
  <c r="N26" i="141"/>
  <c r="O27" i="141" s="1"/>
  <c r="M26" i="141"/>
  <c r="K26" i="141"/>
  <c r="I26" i="141"/>
  <c r="A26" i="141"/>
  <c r="AA25" i="141"/>
  <c r="S25" i="141"/>
  <c r="Q25" i="141"/>
  <c r="N25" i="141"/>
  <c r="O26" i="141" s="1"/>
  <c r="M25" i="141"/>
  <c r="K25" i="141"/>
  <c r="I25" i="141"/>
  <c r="A25" i="141"/>
  <c r="AA24" i="141"/>
  <c r="S24" i="141"/>
  <c r="Q24" i="141"/>
  <c r="N24" i="141"/>
  <c r="O25" i="141" s="1"/>
  <c r="M24" i="141"/>
  <c r="K24" i="141"/>
  <c r="I24" i="141"/>
  <c r="A24" i="141"/>
  <c r="AA23" i="141"/>
  <c r="S23" i="141"/>
  <c r="Q23" i="141"/>
  <c r="N23" i="141"/>
  <c r="O24" i="141" s="1"/>
  <c r="M23" i="141"/>
  <c r="K23" i="141"/>
  <c r="I23" i="141"/>
  <c r="A23" i="141"/>
  <c r="AA22" i="141"/>
  <c r="S22" i="141"/>
  <c r="Q22" i="141"/>
  <c r="N22" i="141"/>
  <c r="O23" i="141" s="1"/>
  <c r="M22" i="141"/>
  <c r="K22" i="141"/>
  <c r="I22" i="141"/>
  <c r="A22" i="141"/>
  <c r="AA21" i="141"/>
  <c r="S21" i="141"/>
  <c r="Q21" i="141"/>
  <c r="N21" i="141"/>
  <c r="O22" i="141" s="1"/>
  <c r="M21" i="141"/>
  <c r="K21" i="141"/>
  <c r="I21" i="141"/>
  <c r="A21" i="141"/>
  <c r="AA20" i="141"/>
  <c r="S20" i="141"/>
  <c r="Q20" i="141"/>
  <c r="N20" i="141"/>
  <c r="O21" i="141" s="1"/>
  <c r="M20" i="141"/>
  <c r="K20" i="141"/>
  <c r="I20" i="141"/>
  <c r="A20" i="141"/>
  <c r="AA19" i="141"/>
  <c r="S19" i="141"/>
  <c r="Q19" i="141"/>
  <c r="N19" i="141"/>
  <c r="O20" i="141" s="1"/>
  <c r="M19" i="141"/>
  <c r="K19" i="141"/>
  <c r="I19" i="141"/>
  <c r="A19" i="141"/>
  <c r="AA18" i="141"/>
  <c r="S18" i="141"/>
  <c r="Q18" i="141"/>
  <c r="N18" i="141"/>
  <c r="O19" i="141" s="1"/>
  <c r="M18" i="141"/>
  <c r="K18" i="141"/>
  <c r="I18" i="141"/>
  <c r="A18" i="141"/>
  <c r="AA17" i="141"/>
  <c r="S17" i="141"/>
  <c r="Q17" i="141"/>
  <c r="N17" i="141"/>
  <c r="O18" i="141" s="1"/>
  <c r="M17" i="141"/>
  <c r="K17" i="141"/>
  <c r="I17" i="141"/>
  <c r="A17" i="141"/>
  <c r="AA16" i="141"/>
  <c r="S16" i="141"/>
  <c r="Q16" i="141"/>
  <c r="N16" i="141"/>
  <c r="O17" i="141" s="1"/>
  <c r="M16" i="141"/>
  <c r="K16" i="141"/>
  <c r="I16" i="141"/>
  <c r="A16" i="141"/>
  <c r="AA15" i="141"/>
  <c r="S15" i="141"/>
  <c r="Q15" i="141"/>
  <c r="O15" i="141"/>
  <c r="N15" i="141"/>
  <c r="O16" i="141" s="1"/>
  <c r="M15" i="141"/>
  <c r="K15" i="141"/>
  <c r="I15" i="141"/>
  <c r="A15" i="141"/>
  <c r="AA14" i="141"/>
  <c r="S14" i="141"/>
  <c r="Q14" i="141"/>
  <c r="M14" i="141"/>
  <c r="K14" i="141"/>
  <c r="I14" i="141"/>
  <c r="A14" i="141"/>
  <c r="K8" i="141"/>
  <c r="K7" i="141"/>
  <c r="E7" i="141"/>
  <c r="K6" i="141"/>
  <c r="E6" i="141"/>
  <c r="K5" i="141"/>
  <c r="E5" i="141"/>
  <c r="E2" i="141"/>
  <c r="D38" i="146"/>
  <c r="AA36" i="146"/>
  <c r="S36" i="146"/>
  <c r="Q36" i="146"/>
  <c r="N36" i="146"/>
  <c r="M36" i="146"/>
  <c r="K36" i="146"/>
  <c r="I36" i="146"/>
  <c r="A36" i="146"/>
  <c r="AA35" i="146"/>
  <c r="S35" i="146"/>
  <c r="Q35" i="146"/>
  <c r="N35" i="146"/>
  <c r="O36" i="146" s="1"/>
  <c r="M35" i="146"/>
  <c r="K35" i="146"/>
  <c r="I35" i="146"/>
  <c r="A35" i="146"/>
  <c r="AA34" i="146"/>
  <c r="S34" i="146"/>
  <c r="Q34" i="146"/>
  <c r="N34" i="146"/>
  <c r="O35" i="146" s="1"/>
  <c r="M34" i="146"/>
  <c r="K34" i="146"/>
  <c r="I34" i="146"/>
  <c r="A34" i="146"/>
  <c r="AA33" i="146"/>
  <c r="S33" i="146"/>
  <c r="Q33" i="146"/>
  <c r="N33" i="146"/>
  <c r="O34" i="146" s="1"/>
  <c r="M33" i="146"/>
  <c r="K33" i="146"/>
  <c r="I33" i="146"/>
  <c r="A33" i="146"/>
  <c r="AA32" i="146"/>
  <c r="S32" i="146"/>
  <c r="Q32" i="146"/>
  <c r="N32" i="146"/>
  <c r="O33" i="146" s="1"/>
  <c r="M32" i="146"/>
  <c r="K32" i="146"/>
  <c r="I32" i="146"/>
  <c r="A32" i="146"/>
  <c r="AA31" i="146"/>
  <c r="S31" i="146"/>
  <c r="Q31" i="146"/>
  <c r="N31" i="146"/>
  <c r="O32" i="146" s="1"/>
  <c r="M31" i="146"/>
  <c r="K31" i="146"/>
  <c r="I31" i="146"/>
  <c r="A31" i="146"/>
  <c r="AA30" i="146"/>
  <c r="S30" i="146"/>
  <c r="Q30" i="146"/>
  <c r="O30" i="146"/>
  <c r="N30" i="146"/>
  <c r="O31" i="146" s="1"/>
  <c r="M30" i="146"/>
  <c r="K30" i="146"/>
  <c r="I30" i="146"/>
  <c r="A30" i="146"/>
  <c r="AA29" i="146"/>
  <c r="S29" i="146"/>
  <c r="Q29" i="146"/>
  <c r="N29" i="146"/>
  <c r="M29" i="146"/>
  <c r="K29" i="146"/>
  <c r="I29" i="146"/>
  <c r="A29" i="146"/>
  <c r="AA28" i="146"/>
  <c r="S28" i="146"/>
  <c r="Q28" i="146"/>
  <c r="N28" i="146"/>
  <c r="O29" i="146" s="1"/>
  <c r="M28" i="146"/>
  <c r="K28" i="146"/>
  <c r="I28" i="146"/>
  <c r="A28" i="146"/>
  <c r="AA27" i="146"/>
  <c r="S27" i="146"/>
  <c r="Q27" i="146"/>
  <c r="N27" i="146"/>
  <c r="O28" i="146" s="1"/>
  <c r="M27" i="146"/>
  <c r="K27" i="146"/>
  <c r="I27" i="146"/>
  <c r="A27" i="146"/>
  <c r="AA26" i="146"/>
  <c r="S26" i="146"/>
  <c r="Q26" i="146"/>
  <c r="N26" i="146"/>
  <c r="O27" i="146" s="1"/>
  <c r="M26" i="146"/>
  <c r="K26" i="146"/>
  <c r="I26" i="146"/>
  <c r="A26" i="146"/>
  <c r="AA25" i="146"/>
  <c r="S25" i="146"/>
  <c r="Q25" i="146"/>
  <c r="N25" i="146"/>
  <c r="O26" i="146" s="1"/>
  <c r="M25" i="146"/>
  <c r="K25" i="146"/>
  <c r="I25" i="146"/>
  <c r="A25" i="146"/>
  <c r="AA24" i="146"/>
  <c r="S24" i="146"/>
  <c r="Q24" i="146"/>
  <c r="N24" i="146"/>
  <c r="O25" i="146" s="1"/>
  <c r="M24" i="146"/>
  <c r="K24" i="146"/>
  <c r="I24" i="146"/>
  <c r="A24" i="146"/>
  <c r="AA23" i="146"/>
  <c r="S23" i="146"/>
  <c r="Q23" i="146"/>
  <c r="N23" i="146"/>
  <c r="O24" i="146" s="1"/>
  <c r="M23" i="146"/>
  <c r="K23" i="146"/>
  <c r="I23" i="146"/>
  <c r="A23" i="146"/>
  <c r="AA22" i="146"/>
  <c r="S22" i="146"/>
  <c r="Q22" i="146"/>
  <c r="N22" i="146"/>
  <c r="O23" i="146" s="1"/>
  <c r="M22" i="146"/>
  <c r="K22" i="146"/>
  <c r="I22" i="146"/>
  <c r="A22" i="146"/>
  <c r="AA21" i="146"/>
  <c r="S21" i="146"/>
  <c r="Q21" i="146"/>
  <c r="O21" i="146"/>
  <c r="N21" i="146"/>
  <c r="O22" i="146" s="1"/>
  <c r="M21" i="146"/>
  <c r="K21" i="146"/>
  <c r="I21" i="146"/>
  <c r="A21" i="146"/>
  <c r="AA20" i="146"/>
  <c r="S20" i="146"/>
  <c r="Q20" i="146"/>
  <c r="N20" i="146"/>
  <c r="M20" i="146"/>
  <c r="K20" i="146"/>
  <c r="I20" i="146"/>
  <c r="A20" i="146"/>
  <c r="AA19" i="146"/>
  <c r="S19" i="146"/>
  <c r="Q19" i="146"/>
  <c r="N19" i="146"/>
  <c r="O20" i="146" s="1"/>
  <c r="M19" i="146"/>
  <c r="K19" i="146"/>
  <c r="I19" i="146"/>
  <c r="A19" i="146"/>
  <c r="AA18" i="146"/>
  <c r="S18" i="146"/>
  <c r="Q18" i="146"/>
  <c r="N18" i="146"/>
  <c r="O19" i="146" s="1"/>
  <c r="M18" i="146"/>
  <c r="K18" i="146"/>
  <c r="I18" i="146"/>
  <c r="A18" i="146"/>
  <c r="AA17" i="146"/>
  <c r="S17" i="146"/>
  <c r="Q17" i="146"/>
  <c r="N17" i="146"/>
  <c r="O18" i="146" s="1"/>
  <c r="M17" i="146"/>
  <c r="K17" i="146"/>
  <c r="I17" i="146"/>
  <c r="A17" i="146"/>
  <c r="AA16" i="146"/>
  <c r="S16" i="146"/>
  <c r="Q16" i="146"/>
  <c r="N16" i="146"/>
  <c r="O17" i="146" s="1"/>
  <c r="M16" i="146"/>
  <c r="K16" i="146"/>
  <c r="I16" i="146"/>
  <c r="A16" i="146"/>
  <c r="AA15" i="146"/>
  <c r="S15" i="146"/>
  <c r="Q15" i="146"/>
  <c r="O15" i="146"/>
  <c r="N15" i="146"/>
  <c r="O16" i="146" s="1"/>
  <c r="M15" i="146"/>
  <c r="K15" i="146"/>
  <c r="I15" i="146"/>
  <c r="A15" i="146"/>
  <c r="AA14" i="146"/>
  <c r="S14" i="146"/>
  <c r="Q14" i="146"/>
  <c r="M14" i="146"/>
  <c r="K14" i="146"/>
  <c r="I14" i="146"/>
  <c r="A14" i="146"/>
  <c r="K8" i="146"/>
  <c r="K7" i="146"/>
  <c r="E7" i="146"/>
  <c r="K6" i="146"/>
  <c r="E6" i="146"/>
  <c r="K5" i="146"/>
  <c r="E5" i="146"/>
  <c r="E2" i="146"/>
  <c r="D38" i="143"/>
  <c r="AA36" i="143"/>
  <c r="S36" i="143"/>
  <c r="Q36" i="143"/>
  <c r="N36" i="143"/>
  <c r="M36" i="143"/>
  <c r="K36" i="143"/>
  <c r="I36" i="143"/>
  <c r="A36" i="143"/>
  <c r="AA35" i="143"/>
  <c r="S35" i="143"/>
  <c r="Q35" i="143"/>
  <c r="N35" i="143"/>
  <c r="O36" i="143" s="1"/>
  <c r="M35" i="143"/>
  <c r="K35" i="143"/>
  <c r="I35" i="143"/>
  <c r="A35" i="143"/>
  <c r="AA34" i="143"/>
  <c r="S34" i="143"/>
  <c r="Q34" i="143"/>
  <c r="N34" i="143"/>
  <c r="O35" i="143" s="1"/>
  <c r="M34" i="143"/>
  <c r="K34" i="143"/>
  <c r="I34" i="143"/>
  <c r="A34" i="143"/>
  <c r="AA33" i="143"/>
  <c r="S33" i="143"/>
  <c r="Q33" i="143"/>
  <c r="N33" i="143"/>
  <c r="O34" i="143" s="1"/>
  <c r="M33" i="143"/>
  <c r="K33" i="143"/>
  <c r="I33" i="143"/>
  <c r="A33" i="143"/>
  <c r="AA32" i="143"/>
  <c r="S32" i="143"/>
  <c r="Q32" i="143"/>
  <c r="N32" i="143"/>
  <c r="O33" i="143" s="1"/>
  <c r="M32" i="143"/>
  <c r="K32" i="143"/>
  <c r="I32" i="143"/>
  <c r="A32" i="143"/>
  <c r="AA31" i="143"/>
  <c r="S31" i="143"/>
  <c r="Q31" i="143"/>
  <c r="N31" i="143"/>
  <c r="O32" i="143" s="1"/>
  <c r="M31" i="143"/>
  <c r="K31" i="143"/>
  <c r="I31" i="143"/>
  <c r="A31" i="143"/>
  <c r="AA30" i="143"/>
  <c r="S30" i="143"/>
  <c r="Q30" i="143"/>
  <c r="N30" i="143"/>
  <c r="O31" i="143" s="1"/>
  <c r="M30" i="143"/>
  <c r="K30" i="143"/>
  <c r="I30" i="143"/>
  <c r="A30" i="143"/>
  <c r="AA29" i="143"/>
  <c r="S29" i="143"/>
  <c r="Q29" i="143"/>
  <c r="N29" i="143"/>
  <c r="O30" i="143" s="1"/>
  <c r="M29" i="143"/>
  <c r="K29" i="143"/>
  <c r="I29" i="143"/>
  <c r="A29" i="143"/>
  <c r="AA28" i="143"/>
  <c r="S28" i="143"/>
  <c r="Q28" i="143"/>
  <c r="N28" i="143"/>
  <c r="O29" i="143" s="1"/>
  <c r="M28" i="143"/>
  <c r="K28" i="143"/>
  <c r="I28" i="143"/>
  <c r="A28" i="143"/>
  <c r="AA27" i="143"/>
  <c r="S27" i="143"/>
  <c r="Q27" i="143"/>
  <c r="N27" i="143"/>
  <c r="O28" i="143" s="1"/>
  <c r="M27" i="143"/>
  <c r="K27" i="143"/>
  <c r="I27" i="143"/>
  <c r="A27" i="143"/>
  <c r="AA26" i="143"/>
  <c r="S26" i="143"/>
  <c r="Q26" i="143"/>
  <c r="N26" i="143"/>
  <c r="O27" i="143" s="1"/>
  <c r="M26" i="143"/>
  <c r="K26" i="143"/>
  <c r="I26" i="143"/>
  <c r="A26" i="143"/>
  <c r="AA25" i="143"/>
  <c r="S25" i="143"/>
  <c r="Q25" i="143"/>
  <c r="N25" i="143"/>
  <c r="O26" i="143" s="1"/>
  <c r="M25" i="143"/>
  <c r="K25" i="143"/>
  <c r="I25" i="143"/>
  <c r="A25" i="143"/>
  <c r="AA24" i="143"/>
  <c r="S24" i="143"/>
  <c r="Q24" i="143"/>
  <c r="N24" i="143"/>
  <c r="O25" i="143" s="1"/>
  <c r="M24" i="143"/>
  <c r="K24" i="143"/>
  <c r="I24" i="143"/>
  <c r="A24" i="143"/>
  <c r="AA23" i="143"/>
  <c r="S23" i="143"/>
  <c r="Q23" i="143"/>
  <c r="O23" i="143"/>
  <c r="N23" i="143"/>
  <c r="O24" i="143" s="1"/>
  <c r="M23" i="143"/>
  <c r="K23" i="143"/>
  <c r="I23" i="143"/>
  <c r="A23" i="143"/>
  <c r="AA22" i="143"/>
  <c r="S22" i="143"/>
  <c r="Q22" i="143"/>
  <c r="O22" i="143"/>
  <c r="N22" i="143"/>
  <c r="M22" i="143"/>
  <c r="K22" i="143"/>
  <c r="I22" i="143"/>
  <c r="A22" i="143"/>
  <c r="AA21" i="143"/>
  <c r="S21" i="143"/>
  <c r="Q21" i="143"/>
  <c r="N21" i="143"/>
  <c r="M21" i="143"/>
  <c r="K21" i="143"/>
  <c r="I21" i="143"/>
  <c r="A21" i="143"/>
  <c r="AA20" i="143"/>
  <c r="S20" i="143"/>
  <c r="Q20" i="143"/>
  <c r="N20" i="143"/>
  <c r="O21" i="143" s="1"/>
  <c r="M20" i="143"/>
  <c r="K20" i="143"/>
  <c r="I20" i="143"/>
  <c r="A20" i="143"/>
  <c r="AA19" i="143"/>
  <c r="S19" i="143"/>
  <c r="Q19" i="143"/>
  <c r="N19" i="143"/>
  <c r="O20" i="143" s="1"/>
  <c r="M19" i="143"/>
  <c r="K19" i="143"/>
  <c r="I19" i="143"/>
  <c r="A19" i="143"/>
  <c r="AA18" i="143"/>
  <c r="S18" i="143"/>
  <c r="Q18" i="143"/>
  <c r="N18" i="143"/>
  <c r="O19" i="143" s="1"/>
  <c r="M18" i="143"/>
  <c r="K18" i="143"/>
  <c r="I18" i="143"/>
  <c r="A18" i="143"/>
  <c r="AA17" i="143"/>
  <c r="S17" i="143"/>
  <c r="Q17" i="143"/>
  <c r="N17" i="143"/>
  <c r="O18" i="143" s="1"/>
  <c r="M17" i="143"/>
  <c r="K17" i="143"/>
  <c r="I17" i="143"/>
  <c r="A17" i="143"/>
  <c r="AA16" i="143"/>
  <c r="S16" i="143"/>
  <c r="Q16" i="143"/>
  <c r="N16" i="143"/>
  <c r="O17" i="143" s="1"/>
  <c r="M16" i="143"/>
  <c r="K16" i="143"/>
  <c r="I16" i="143"/>
  <c r="A16" i="143"/>
  <c r="AA15" i="143"/>
  <c r="S15" i="143"/>
  <c r="Q15" i="143"/>
  <c r="O15" i="143"/>
  <c r="N15" i="143"/>
  <c r="O16" i="143" s="1"/>
  <c r="M15" i="143"/>
  <c r="K15" i="143"/>
  <c r="I15" i="143"/>
  <c r="A15" i="143"/>
  <c r="AA14" i="143"/>
  <c r="S14" i="143"/>
  <c r="Q14" i="143"/>
  <c r="M14" i="143"/>
  <c r="K14" i="143"/>
  <c r="I14" i="143"/>
  <c r="A14" i="143"/>
  <c r="K8" i="143"/>
  <c r="K7" i="143"/>
  <c r="E7" i="143"/>
  <c r="K6" i="143"/>
  <c r="E6" i="143"/>
  <c r="K5" i="143"/>
  <c r="E5" i="143"/>
  <c r="E2" i="143"/>
  <c r="D38" i="144"/>
  <c r="AA36" i="144"/>
  <c r="S36" i="144"/>
  <c r="Q36" i="144"/>
  <c r="N36" i="144"/>
  <c r="M36" i="144"/>
  <c r="K36" i="144"/>
  <c r="I36" i="144"/>
  <c r="A36" i="144"/>
  <c r="AA35" i="144"/>
  <c r="S35" i="144"/>
  <c r="Q35" i="144"/>
  <c r="N35" i="144"/>
  <c r="O36" i="144" s="1"/>
  <c r="M35" i="144"/>
  <c r="K35" i="144"/>
  <c r="I35" i="144"/>
  <c r="A35" i="144"/>
  <c r="AA34" i="144"/>
  <c r="S34" i="144"/>
  <c r="Q34" i="144"/>
  <c r="N34" i="144"/>
  <c r="O35" i="144" s="1"/>
  <c r="M34" i="144"/>
  <c r="K34" i="144"/>
  <c r="I34" i="144"/>
  <c r="A34" i="144"/>
  <c r="AA33" i="144"/>
  <c r="S33" i="144"/>
  <c r="Q33" i="144"/>
  <c r="N33" i="144"/>
  <c r="O34" i="144" s="1"/>
  <c r="M33" i="144"/>
  <c r="K33" i="144"/>
  <c r="I33" i="144"/>
  <c r="A33" i="144"/>
  <c r="AA32" i="144"/>
  <c r="S32" i="144"/>
  <c r="Q32" i="144"/>
  <c r="N32" i="144"/>
  <c r="O33" i="144" s="1"/>
  <c r="M32" i="144"/>
  <c r="K32" i="144"/>
  <c r="I32" i="144"/>
  <c r="A32" i="144"/>
  <c r="AA31" i="144"/>
  <c r="S31" i="144"/>
  <c r="Q31" i="144"/>
  <c r="N31" i="144"/>
  <c r="O32" i="144" s="1"/>
  <c r="M31" i="144"/>
  <c r="K31" i="144"/>
  <c r="I31" i="144"/>
  <c r="A31" i="144"/>
  <c r="AA30" i="144"/>
  <c r="S30" i="144"/>
  <c r="Q30" i="144"/>
  <c r="N30" i="144"/>
  <c r="O31" i="144" s="1"/>
  <c r="M30" i="144"/>
  <c r="K30" i="144"/>
  <c r="I30" i="144"/>
  <c r="A30" i="144"/>
  <c r="AA29" i="144"/>
  <c r="S29" i="144"/>
  <c r="Q29" i="144"/>
  <c r="N29" i="144"/>
  <c r="O30" i="144" s="1"/>
  <c r="M29" i="144"/>
  <c r="K29" i="144"/>
  <c r="I29" i="144"/>
  <c r="A29" i="144"/>
  <c r="AA28" i="144"/>
  <c r="S28" i="144"/>
  <c r="Q28" i="144"/>
  <c r="N28" i="144"/>
  <c r="O29" i="144" s="1"/>
  <c r="M28" i="144"/>
  <c r="K28" i="144"/>
  <c r="I28" i="144"/>
  <c r="A28" i="144"/>
  <c r="AA27" i="144"/>
  <c r="S27" i="144"/>
  <c r="Q27" i="144"/>
  <c r="N27" i="144"/>
  <c r="O28" i="144" s="1"/>
  <c r="M27" i="144"/>
  <c r="K27" i="144"/>
  <c r="I27" i="144"/>
  <c r="A27" i="144"/>
  <c r="AA26" i="144"/>
  <c r="S26" i="144"/>
  <c r="Q26" i="144"/>
  <c r="N26" i="144"/>
  <c r="O27" i="144" s="1"/>
  <c r="M26" i="144"/>
  <c r="K26" i="144"/>
  <c r="I26" i="144"/>
  <c r="A26" i="144"/>
  <c r="AA25" i="144"/>
  <c r="S25" i="144"/>
  <c r="Q25" i="144"/>
  <c r="N25" i="144"/>
  <c r="O26" i="144" s="1"/>
  <c r="M25" i="144"/>
  <c r="K25" i="144"/>
  <c r="I25" i="144"/>
  <c r="A25" i="144"/>
  <c r="AA24" i="144"/>
  <c r="S24" i="144"/>
  <c r="Q24" i="144"/>
  <c r="N24" i="144"/>
  <c r="O25" i="144" s="1"/>
  <c r="M24" i="144"/>
  <c r="K24" i="144"/>
  <c r="I24" i="144"/>
  <c r="A24" i="144"/>
  <c r="AA23" i="144"/>
  <c r="S23" i="144"/>
  <c r="Q23" i="144"/>
  <c r="N23" i="144"/>
  <c r="O24" i="144" s="1"/>
  <c r="M23" i="144"/>
  <c r="K23" i="144"/>
  <c r="I23" i="144"/>
  <c r="A23" i="144"/>
  <c r="AA22" i="144"/>
  <c r="S22" i="144"/>
  <c r="Q22" i="144"/>
  <c r="N22" i="144"/>
  <c r="O23" i="144" s="1"/>
  <c r="M22" i="144"/>
  <c r="K22" i="144"/>
  <c r="I22" i="144"/>
  <c r="A22" i="144"/>
  <c r="AA21" i="144"/>
  <c r="S21" i="144"/>
  <c r="Q21" i="144"/>
  <c r="N21" i="144"/>
  <c r="O22" i="144" s="1"/>
  <c r="M21" i="144"/>
  <c r="K21" i="144"/>
  <c r="I21" i="144"/>
  <c r="A21" i="144"/>
  <c r="AA20" i="144"/>
  <c r="S20" i="144"/>
  <c r="Q20" i="144"/>
  <c r="N20" i="144"/>
  <c r="O21" i="144" s="1"/>
  <c r="M20" i="144"/>
  <c r="K20" i="144"/>
  <c r="I20" i="144"/>
  <c r="A20" i="144"/>
  <c r="AA19" i="144"/>
  <c r="S19" i="144"/>
  <c r="Q19" i="144"/>
  <c r="N19" i="144"/>
  <c r="O20" i="144" s="1"/>
  <c r="M19" i="144"/>
  <c r="K19" i="144"/>
  <c r="I19" i="144"/>
  <c r="A19" i="144"/>
  <c r="AA18" i="144"/>
  <c r="S18" i="144"/>
  <c r="Q18" i="144"/>
  <c r="N18" i="144"/>
  <c r="O19" i="144" s="1"/>
  <c r="M18" i="144"/>
  <c r="K18" i="144"/>
  <c r="I18" i="144"/>
  <c r="A18" i="144"/>
  <c r="AA17" i="144"/>
  <c r="S17" i="144"/>
  <c r="Q17" i="144"/>
  <c r="N17" i="144"/>
  <c r="O18" i="144" s="1"/>
  <c r="M17" i="144"/>
  <c r="K17" i="144"/>
  <c r="I17" i="144"/>
  <c r="A17" i="144"/>
  <c r="AA16" i="144"/>
  <c r="S16" i="144"/>
  <c r="Q16" i="144"/>
  <c r="N16" i="144"/>
  <c r="O17" i="144" s="1"/>
  <c r="M16" i="144"/>
  <c r="K16" i="144"/>
  <c r="I16" i="144"/>
  <c r="A16" i="144"/>
  <c r="AA15" i="144"/>
  <c r="S15" i="144"/>
  <c r="Q15" i="144"/>
  <c r="O15" i="144"/>
  <c r="N15" i="144"/>
  <c r="O16" i="144" s="1"/>
  <c r="M15" i="144"/>
  <c r="K15" i="144"/>
  <c r="I15" i="144"/>
  <c r="A15" i="144"/>
  <c r="AA14" i="144"/>
  <c r="S14" i="144"/>
  <c r="Q14" i="144"/>
  <c r="M14" i="144"/>
  <c r="K14" i="144"/>
  <c r="I14" i="144"/>
  <c r="A14" i="144"/>
  <c r="K8" i="144"/>
  <c r="K7" i="144"/>
  <c r="E7" i="144"/>
  <c r="K6" i="144"/>
  <c r="E6" i="144"/>
  <c r="K5" i="144"/>
  <c r="E5" i="144"/>
  <c r="E2" i="144"/>
  <c r="D38" i="145"/>
  <c r="AA36" i="145"/>
  <c r="S36" i="145"/>
  <c r="Q36" i="145"/>
  <c r="N36" i="145"/>
  <c r="M36" i="145"/>
  <c r="K36" i="145"/>
  <c r="I36" i="145"/>
  <c r="A36" i="145"/>
  <c r="AA35" i="145"/>
  <c r="S35" i="145"/>
  <c r="Q35" i="145"/>
  <c r="N35" i="145"/>
  <c r="O36" i="145" s="1"/>
  <c r="M35" i="145"/>
  <c r="K35" i="145"/>
  <c r="I35" i="145"/>
  <c r="A35" i="145"/>
  <c r="AA34" i="145"/>
  <c r="S34" i="145"/>
  <c r="Q34" i="145"/>
  <c r="O34" i="145"/>
  <c r="N34" i="145"/>
  <c r="O35" i="145" s="1"/>
  <c r="M34" i="145"/>
  <c r="K34" i="145"/>
  <c r="I34" i="145"/>
  <c r="A34" i="145"/>
  <c r="AA33" i="145"/>
  <c r="S33" i="145"/>
  <c r="Q33" i="145"/>
  <c r="N33" i="145"/>
  <c r="M33" i="145"/>
  <c r="K33" i="145"/>
  <c r="I33" i="145"/>
  <c r="A33" i="145"/>
  <c r="AA32" i="145"/>
  <c r="S32" i="145"/>
  <c r="Q32" i="145"/>
  <c r="N32" i="145"/>
  <c r="O33" i="145" s="1"/>
  <c r="M32" i="145"/>
  <c r="K32" i="145"/>
  <c r="I32" i="145"/>
  <c r="A32" i="145"/>
  <c r="AA31" i="145"/>
  <c r="S31" i="145"/>
  <c r="Q31" i="145"/>
  <c r="N31" i="145"/>
  <c r="O32" i="145" s="1"/>
  <c r="M31" i="145"/>
  <c r="K31" i="145"/>
  <c r="I31" i="145"/>
  <c r="A31" i="145"/>
  <c r="AA30" i="145"/>
  <c r="S30" i="145"/>
  <c r="Q30" i="145"/>
  <c r="N30" i="145"/>
  <c r="O31" i="145" s="1"/>
  <c r="M30" i="145"/>
  <c r="K30" i="145"/>
  <c r="I30" i="145"/>
  <c r="A30" i="145"/>
  <c r="AA29" i="145"/>
  <c r="S29" i="145"/>
  <c r="Q29" i="145"/>
  <c r="N29" i="145"/>
  <c r="O30" i="145" s="1"/>
  <c r="M29" i="145"/>
  <c r="K29" i="145"/>
  <c r="I29" i="145"/>
  <c r="A29" i="145"/>
  <c r="AA28" i="145"/>
  <c r="S28" i="145"/>
  <c r="Q28" i="145"/>
  <c r="N28" i="145"/>
  <c r="O29" i="145" s="1"/>
  <c r="M28" i="145"/>
  <c r="K28" i="145"/>
  <c r="I28" i="145"/>
  <c r="A28" i="145"/>
  <c r="AA27" i="145"/>
  <c r="S27" i="145"/>
  <c r="Q27" i="145"/>
  <c r="N27" i="145"/>
  <c r="O28" i="145" s="1"/>
  <c r="M27" i="145"/>
  <c r="K27" i="145"/>
  <c r="I27" i="145"/>
  <c r="A27" i="145"/>
  <c r="AA26" i="145"/>
  <c r="S26" i="145"/>
  <c r="Q26" i="145"/>
  <c r="N26" i="145"/>
  <c r="O27" i="145" s="1"/>
  <c r="M26" i="145"/>
  <c r="K26" i="145"/>
  <c r="I26" i="145"/>
  <c r="A26" i="145"/>
  <c r="AA25" i="145"/>
  <c r="S25" i="145"/>
  <c r="Q25" i="145"/>
  <c r="N25" i="145"/>
  <c r="O26" i="145" s="1"/>
  <c r="M25" i="145"/>
  <c r="K25" i="145"/>
  <c r="I25" i="145"/>
  <c r="A25" i="145"/>
  <c r="AA24" i="145"/>
  <c r="S24" i="145"/>
  <c r="Q24" i="145"/>
  <c r="N24" i="145"/>
  <c r="O25" i="145" s="1"/>
  <c r="M24" i="145"/>
  <c r="K24" i="145"/>
  <c r="I24" i="145"/>
  <c r="A24" i="145"/>
  <c r="AA23" i="145"/>
  <c r="S23" i="145"/>
  <c r="Q23" i="145"/>
  <c r="N23" i="145"/>
  <c r="O24" i="145" s="1"/>
  <c r="M23" i="145"/>
  <c r="K23" i="145"/>
  <c r="I23" i="145"/>
  <c r="A23" i="145"/>
  <c r="AA22" i="145"/>
  <c r="S22" i="145"/>
  <c r="Q22" i="145"/>
  <c r="N22" i="145"/>
  <c r="O23" i="145" s="1"/>
  <c r="M22" i="145"/>
  <c r="K22" i="145"/>
  <c r="I22" i="145"/>
  <c r="A22" i="145"/>
  <c r="AA21" i="145"/>
  <c r="S21" i="145"/>
  <c r="Q21" i="145"/>
  <c r="N21" i="145"/>
  <c r="O22" i="145" s="1"/>
  <c r="M21" i="145"/>
  <c r="K21" i="145"/>
  <c r="I21" i="145"/>
  <c r="A21" i="145"/>
  <c r="AA20" i="145"/>
  <c r="S20" i="145"/>
  <c r="Q20" i="145"/>
  <c r="N20" i="145"/>
  <c r="O21" i="145" s="1"/>
  <c r="M20" i="145"/>
  <c r="K20" i="145"/>
  <c r="I20" i="145"/>
  <c r="A20" i="145"/>
  <c r="AA19" i="145"/>
  <c r="S19" i="145"/>
  <c r="Q19" i="145"/>
  <c r="N19" i="145"/>
  <c r="O20" i="145" s="1"/>
  <c r="M19" i="145"/>
  <c r="K19" i="145"/>
  <c r="I19" i="145"/>
  <c r="A19" i="145"/>
  <c r="AA18" i="145"/>
  <c r="S18" i="145"/>
  <c r="Q18" i="145"/>
  <c r="N18" i="145"/>
  <c r="O19" i="145" s="1"/>
  <c r="M18" i="145"/>
  <c r="K18" i="145"/>
  <c r="I18" i="145"/>
  <c r="A18" i="145"/>
  <c r="AA17" i="145"/>
  <c r="S17" i="145"/>
  <c r="Q17" i="145"/>
  <c r="N17" i="145"/>
  <c r="O18" i="145" s="1"/>
  <c r="M17" i="145"/>
  <c r="K17" i="145"/>
  <c r="I17" i="145"/>
  <c r="A17" i="145"/>
  <c r="AA16" i="145"/>
  <c r="S16" i="145"/>
  <c r="Q16" i="145"/>
  <c r="N16" i="145"/>
  <c r="O17" i="145" s="1"/>
  <c r="M16" i="145"/>
  <c r="K16" i="145"/>
  <c r="I16" i="145"/>
  <c r="A16" i="145"/>
  <c r="AA15" i="145"/>
  <c r="S15" i="145"/>
  <c r="Q15" i="145"/>
  <c r="O15" i="145"/>
  <c r="N15" i="145"/>
  <c r="O16" i="145" s="1"/>
  <c r="M15" i="145"/>
  <c r="K15" i="145"/>
  <c r="I15" i="145"/>
  <c r="A15" i="145"/>
  <c r="AA14" i="145"/>
  <c r="S14" i="145"/>
  <c r="Q14" i="145"/>
  <c r="M14" i="145"/>
  <c r="K14" i="145"/>
  <c r="I14" i="145"/>
  <c r="A14" i="145"/>
  <c r="K8" i="145"/>
  <c r="K7" i="145"/>
  <c r="E7" i="145"/>
  <c r="K6" i="145"/>
  <c r="E6" i="145"/>
  <c r="K5" i="145"/>
  <c r="E5" i="145"/>
  <c r="E2" i="145"/>
  <c r="D38" i="154"/>
  <c r="AA36" i="154"/>
  <c r="S36" i="154"/>
  <c r="Q36" i="154"/>
  <c r="N36" i="154"/>
  <c r="M36" i="154"/>
  <c r="K36" i="154"/>
  <c r="I36" i="154"/>
  <c r="A36" i="154"/>
  <c r="AA35" i="154"/>
  <c r="S35" i="154"/>
  <c r="Q35" i="154"/>
  <c r="N35" i="154"/>
  <c r="O36" i="154" s="1"/>
  <c r="M35" i="154"/>
  <c r="K35" i="154"/>
  <c r="I35" i="154"/>
  <c r="A35" i="154"/>
  <c r="AA34" i="154"/>
  <c r="S34" i="154"/>
  <c r="Q34" i="154"/>
  <c r="O34" i="154"/>
  <c r="N34" i="154"/>
  <c r="O35" i="154" s="1"/>
  <c r="M34" i="154"/>
  <c r="K34" i="154"/>
  <c r="I34" i="154"/>
  <c r="A34" i="154"/>
  <c r="AA33" i="154"/>
  <c r="S33" i="154"/>
  <c r="Q33" i="154"/>
  <c r="O33" i="154"/>
  <c r="N33" i="154"/>
  <c r="M33" i="154"/>
  <c r="K33" i="154"/>
  <c r="I33" i="154"/>
  <c r="A33" i="154"/>
  <c r="AA32" i="154"/>
  <c r="S32" i="154"/>
  <c r="Q32" i="154"/>
  <c r="N32" i="154"/>
  <c r="M32" i="154"/>
  <c r="K32" i="154"/>
  <c r="I32" i="154"/>
  <c r="A32" i="154"/>
  <c r="AA31" i="154"/>
  <c r="S31" i="154"/>
  <c r="Q31" i="154"/>
  <c r="N31" i="154"/>
  <c r="O32" i="154" s="1"/>
  <c r="M31" i="154"/>
  <c r="K31" i="154"/>
  <c r="I31" i="154"/>
  <c r="A31" i="154"/>
  <c r="AA30" i="154"/>
  <c r="S30" i="154"/>
  <c r="Q30" i="154"/>
  <c r="N30" i="154"/>
  <c r="O31" i="154" s="1"/>
  <c r="M30" i="154"/>
  <c r="K30" i="154"/>
  <c r="I30" i="154"/>
  <c r="A30" i="154"/>
  <c r="AA29" i="154"/>
  <c r="S29" i="154"/>
  <c r="Q29" i="154"/>
  <c r="N29" i="154"/>
  <c r="O30" i="154" s="1"/>
  <c r="M29" i="154"/>
  <c r="K29" i="154"/>
  <c r="I29" i="154"/>
  <c r="A29" i="154"/>
  <c r="AA28" i="154"/>
  <c r="S28" i="154"/>
  <c r="Q28" i="154"/>
  <c r="N28" i="154"/>
  <c r="O29" i="154" s="1"/>
  <c r="M28" i="154"/>
  <c r="K28" i="154"/>
  <c r="I28" i="154"/>
  <c r="A28" i="154"/>
  <c r="AA27" i="154"/>
  <c r="S27" i="154"/>
  <c r="Q27" i="154"/>
  <c r="N27" i="154"/>
  <c r="O28" i="154" s="1"/>
  <c r="M27" i="154"/>
  <c r="K27" i="154"/>
  <c r="I27" i="154"/>
  <c r="A27" i="154"/>
  <c r="AA26" i="154"/>
  <c r="S26" i="154"/>
  <c r="Q26" i="154"/>
  <c r="N26" i="154"/>
  <c r="O27" i="154" s="1"/>
  <c r="M26" i="154"/>
  <c r="K26" i="154"/>
  <c r="I26" i="154"/>
  <c r="A26" i="154"/>
  <c r="AA25" i="154"/>
  <c r="S25" i="154"/>
  <c r="Q25" i="154"/>
  <c r="N25" i="154"/>
  <c r="O26" i="154" s="1"/>
  <c r="M25" i="154"/>
  <c r="K25" i="154"/>
  <c r="I25" i="154"/>
  <c r="A25" i="154"/>
  <c r="AA24" i="154"/>
  <c r="S24" i="154"/>
  <c r="Q24" i="154"/>
  <c r="N24" i="154"/>
  <c r="O25" i="154" s="1"/>
  <c r="M24" i="154"/>
  <c r="K24" i="154"/>
  <c r="I24" i="154"/>
  <c r="A24" i="154"/>
  <c r="AA23" i="154"/>
  <c r="S23" i="154"/>
  <c r="Q23" i="154"/>
  <c r="N23" i="154"/>
  <c r="O24" i="154" s="1"/>
  <c r="M23" i="154"/>
  <c r="K23" i="154"/>
  <c r="I23" i="154"/>
  <c r="A23" i="154"/>
  <c r="AA22" i="154"/>
  <c r="S22" i="154"/>
  <c r="Q22" i="154"/>
  <c r="N22" i="154"/>
  <c r="O23" i="154" s="1"/>
  <c r="M22" i="154"/>
  <c r="K22" i="154"/>
  <c r="I22" i="154"/>
  <c r="A22" i="154"/>
  <c r="AA21" i="154"/>
  <c r="S21" i="154"/>
  <c r="Q21" i="154"/>
  <c r="N21" i="154"/>
  <c r="O22" i="154" s="1"/>
  <c r="M21" i="154"/>
  <c r="K21" i="154"/>
  <c r="I21" i="154"/>
  <c r="A21" i="154"/>
  <c r="AA20" i="154"/>
  <c r="S20" i="154"/>
  <c r="Q20" i="154"/>
  <c r="N20" i="154"/>
  <c r="O21" i="154" s="1"/>
  <c r="M20" i="154"/>
  <c r="K20" i="154"/>
  <c r="I20" i="154"/>
  <c r="A20" i="154"/>
  <c r="AA19" i="154"/>
  <c r="S19" i="154"/>
  <c r="Q19" i="154"/>
  <c r="N19" i="154"/>
  <c r="O20" i="154" s="1"/>
  <c r="M19" i="154"/>
  <c r="K19" i="154"/>
  <c r="I19" i="154"/>
  <c r="A19" i="154"/>
  <c r="AA18" i="154"/>
  <c r="S18" i="154"/>
  <c r="Q18" i="154"/>
  <c r="O18" i="154"/>
  <c r="N18" i="154"/>
  <c r="O19" i="154" s="1"/>
  <c r="M18" i="154"/>
  <c r="K18" i="154"/>
  <c r="I18" i="154"/>
  <c r="A18" i="154"/>
  <c r="AA17" i="154"/>
  <c r="S17" i="154"/>
  <c r="Q17" i="154"/>
  <c r="O17" i="154"/>
  <c r="N17" i="154"/>
  <c r="M17" i="154"/>
  <c r="K17" i="154"/>
  <c r="I17" i="154"/>
  <c r="A17" i="154"/>
  <c r="AA16" i="154"/>
  <c r="S16" i="154"/>
  <c r="Q16" i="154"/>
  <c r="N16" i="154"/>
  <c r="M16" i="154"/>
  <c r="K16" i="154"/>
  <c r="I16" i="154"/>
  <c r="A16" i="154"/>
  <c r="AA15" i="154"/>
  <c r="S15" i="154"/>
  <c r="Q15" i="154"/>
  <c r="O15" i="154"/>
  <c r="N15" i="154"/>
  <c r="O16" i="154" s="1"/>
  <c r="M15" i="154"/>
  <c r="K15" i="154"/>
  <c r="I15" i="154"/>
  <c r="A15" i="154"/>
  <c r="AA14" i="154"/>
  <c r="S14" i="154"/>
  <c r="Q14" i="154"/>
  <c r="M14" i="154"/>
  <c r="K14" i="154"/>
  <c r="I14" i="154"/>
  <c r="A14" i="154"/>
  <c r="K8" i="154"/>
  <c r="K7" i="154"/>
  <c r="E7" i="154"/>
  <c r="K6" i="154"/>
  <c r="E6" i="154"/>
  <c r="K5" i="154"/>
  <c r="E5" i="154"/>
  <c r="E2" i="154"/>
  <c r="D38" i="153"/>
  <c r="AA36" i="153"/>
  <c r="S36" i="153"/>
  <c r="Q36" i="153"/>
  <c r="N36" i="153"/>
  <c r="M36" i="153"/>
  <c r="K36" i="153"/>
  <c r="I36" i="153"/>
  <c r="A36" i="153"/>
  <c r="AA35" i="153"/>
  <c r="S35" i="153"/>
  <c r="Q35" i="153"/>
  <c r="N35" i="153"/>
  <c r="O36" i="153" s="1"/>
  <c r="M35" i="153"/>
  <c r="K35" i="153"/>
  <c r="I35" i="153"/>
  <c r="A35" i="153"/>
  <c r="AA34" i="153"/>
  <c r="S34" i="153"/>
  <c r="Q34" i="153"/>
  <c r="N34" i="153"/>
  <c r="O35" i="153" s="1"/>
  <c r="M34" i="153"/>
  <c r="K34" i="153"/>
  <c r="I34" i="153"/>
  <c r="A34" i="153"/>
  <c r="AA33" i="153"/>
  <c r="S33" i="153"/>
  <c r="Q33" i="153"/>
  <c r="N33" i="153"/>
  <c r="O34" i="153" s="1"/>
  <c r="M33" i="153"/>
  <c r="K33" i="153"/>
  <c r="I33" i="153"/>
  <c r="A33" i="153"/>
  <c r="AA32" i="153"/>
  <c r="S32" i="153"/>
  <c r="Q32" i="153"/>
  <c r="N32" i="153"/>
  <c r="O33" i="153" s="1"/>
  <c r="M32" i="153"/>
  <c r="K32" i="153"/>
  <c r="I32" i="153"/>
  <c r="A32" i="153"/>
  <c r="AA31" i="153"/>
  <c r="S31" i="153"/>
  <c r="Q31" i="153"/>
  <c r="N31" i="153"/>
  <c r="O32" i="153" s="1"/>
  <c r="M31" i="153"/>
  <c r="K31" i="153"/>
  <c r="I31" i="153"/>
  <c r="A31" i="153"/>
  <c r="AA30" i="153"/>
  <c r="S30" i="153"/>
  <c r="Q30" i="153"/>
  <c r="N30" i="153"/>
  <c r="O31" i="153" s="1"/>
  <c r="M30" i="153"/>
  <c r="K30" i="153"/>
  <c r="I30" i="153"/>
  <c r="A30" i="153"/>
  <c r="AA29" i="153"/>
  <c r="S29" i="153"/>
  <c r="Q29" i="153"/>
  <c r="N29" i="153"/>
  <c r="O30" i="153" s="1"/>
  <c r="M29" i="153"/>
  <c r="K29" i="153"/>
  <c r="I29" i="153"/>
  <c r="A29" i="153"/>
  <c r="AA28" i="153"/>
  <c r="S28" i="153"/>
  <c r="Q28" i="153"/>
  <c r="N28" i="153"/>
  <c r="O29" i="153" s="1"/>
  <c r="M28" i="153"/>
  <c r="K28" i="153"/>
  <c r="I28" i="153"/>
  <c r="A28" i="153"/>
  <c r="AA27" i="153"/>
  <c r="S27" i="153"/>
  <c r="Q27" i="153"/>
  <c r="N27" i="153"/>
  <c r="O28" i="153" s="1"/>
  <c r="M27" i="153"/>
  <c r="K27" i="153"/>
  <c r="I27" i="153"/>
  <c r="A27" i="153"/>
  <c r="AA26" i="153"/>
  <c r="S26" i="153"/>
  <c r="Q26" i="153"/>
  <c r="N26" i="153"/>
  <c r="O27" i="153" s="1"/>
  <c r="M26" i="153"/>
  <c r="K26" i="153"/>
  <c r="I26" i="153"/>
  <c r="A26" i="153"/>
  <c r="AA25" i="153"/>
  <c r="S25" i="153"/>
  <c r="Q25" i="153"/>
  <c r="N25" i="153"/>
  <c r="O26" i="153" s="1"/>
  <c r="M25" i="153"/>
  <c r="K25" i="153"/>
  <c r="I25" i="153"/>
  <c r="A25" i="153"/>
  <c r="AA24" i="153"/>
  <c r="S24" i="153"/>
  <c r="Q24" i="153"/>
  <c r="N24" i="153"/>
  <c r="O25" i="153" s="1"/>
  <c r="M24" i="153"/>
  <c r="K24" i="153"/>
  <c r="I24" i="153"/>
  <c r="A24" i="153"/>
  <c r="AA23" i="153"/>
  <c r="S23" i="153"/>
  <c r="Q23" i="153"/>
  <c r="N23" i="153"/>
  <c r="O24" i="153" s="1"/>
  <c r="M23" i="153"/>
  <c r="K23" i="153"/>
  <c r="I23" i="153"/>
  <c r="A23" i="153"/>
  <c r="AA22" i="153"/>
  <c r="S22" i="153"/>
  <c r="Q22" i="153"/>
  <c r="O22" i="153"/>
  <c r="N22" i="153"/>
  <c r="O23" i="153" s="1"/>
  <c r="M22" i="153"/>
  <c r="K22" i="153"/>
  <c r="I22" i="153"/>
  <c r="A22" i="153"/>
  <c r="AA21" i="153"/>
  <c r="S21" i="153"/>
  <c r="Q21" i="153"/>
  <c r="N21" i="153"/>
  <c r="M21" i="153"/>
  <c r="K21" i="153"/>
  <c r="I21" i="153"/>
  <c r="A21" i="153"/>
  <c r="AA20" i="153"/>
  <c r="S20" i="153"/>
  <c r="Q20" i="153"/>
  <c r="N20" i="153"/>
  <c r="O21" i="153" s="1"/>
  <c r="M20" i="153"/>
  <c r="K20" i="153"/>
  <c r="I20" i="153"/>
  <c r="A20" i="153"/>
  <c r="AA19" i="153"/>
  <c r="S19" i="153"/>
  <c r="Q19" i="153"/>
  <c r="N19" i="153"/>
  <c r="O20" i="153" s="1"/>
  <c r="M19" i="153"/>
  <c r="K19" i="153"/>
  <c r="I19" i="153"/>
  <c r="A19" i="153"/>
  <c r="AA18" i="153"/>
  <c r="S18" i="153"/>
  <c r="Q18" i="153"/>
  <c r="N18" i="153"/>
  <c r="O19" i="153" s="1"/>
  <c r="M18" i="153"/>
  <c r="K18" i="153"/>
  <c r="I18" i="153"/>
  <c r="A18" i="153"/>
  <c r="AA17" i="153"/>
  <c r="S17" i="153"/>
  <c r="Q17" i="153"/>
  <c r="N17" i="153"/>
  <c r="O18" i="153" s="1"/>
  <c r="M17" i="153"/>
  <c r="K17" i="153"/>
  <c r="I17" i="153"/>
  <c r="A17" i="153"/>
  <c r="AA16" i="153"/>
  <c r="S16" i="153"/>
  <c r="Q16" i="153"/>
  <c r="N16" i="153"/>
  <c r="O17" i="153" s="1"/>
  <c r="M16" i="153"/>
  <c r="K16" i="153"/>
  <c r="I16" i="153"/>
  <c r="A16" i="153"/>
  <c r="AA15" i="153"/>
  <c r="S15" i="153"/>
  <c r="Q15" i="153"/>
  <c r="O15" i="153"/>
  <c r="N15" i="153"/>
  <c r="O16" i="153" s="1"/>
  <c r="M15" i="153"/>
  <c r="K15" i="153"/>
  <c r="I15" i="153"/>
  <c r="A15" i="153"/>
  <c r="AA14" i="153"/>
  <c r="S14" i="153"/>
  <c r="Q14" i="153"/>
  <c r="M14" i="153"/>
  <c r="K14" i="153"/>
  <c r="I14" i="153"/>
  <c r="A14" i="153"/>
  <c r="K8" i="153"/>
  <c r="K7" i="153"/>
  <c r="E7" i="153"/>
  <c r="K6" i="153"/>
  <c r="E6" i="153"/>
  <c r="K5" i="153"/>
  <c r="E5" i="153"/>
  <c r="E2" i="153"/>
  <c r="D38" i="152"/>
  <c r="AA36" i="152"/>
  <c r="S36" i="152"/>
  <c r="Q36" i="152"/>
  <c r="N36" i="152"/>
  <c r="M36" i="152"/>
  <c r="K36" i="152"/>
  <c r="I36" i="152"/>
  <c r="A36" i="152"/>
  <c r="AA35" i="152"/>
  <c r="S35" i="152"/>
  <c r="Q35" i="152"/>
  <c r="N35" i="152"/>
  <c r="O36" i="152" s="1"/>
  <c r="M35" i="152"/>
  <c r="K35" i="152"/>
  <c r="I35" i="152"/>
  <c r="A35" i="152"/>
  <c r="AA34" i="152"/>
  <c r="S34" i="152"/>
  <c r="Q34" i="152"/>
  <c r="N34" i="152"/>
  <c r="O35" i="152" s="1"/>
  <c r="M34" i="152"/>
  <c r="K34" i="152"/>
  <c r="I34" i="152"/>
  <c r="A34" i="152"/>
  <c r="AA33" i="152"/>
  <c r="S33" i="152"/>
  <c r="Q33" i="152"/>
  <c r="N33" i="152"/>
  <c r="O34" i="152" s="1"/>
  <c r="M33" i="152"/>
  <c r="K33" i="152"/>
  <c r="I33" i="152"/>
  <c r="A33" i="152"/>
  <c r="AA32" i="152"/>
  <c r="S32" i="152"/>
  <c r="Q32" i="152"/>
  <c r="N32" i="152"/>
  <c r="O33" i="152" s="1"/>
  <c r="M32" i="152"/>
  <c r="K32" i="152"/>
  <c r="I32" i="152"/>
  <c r="A32" i="152"/>
  <c r="AA31" i="152"/>
  <c r="S31" i="152"/>
  <c r="Q31" i="152"/>
  <c r="N31" i="152"/>
  <c r="O32" i="152" s="1"/>
  <c r="M31" i="152"/>
  <c r="K31" i="152"/>
  <c r="I31" i="152"/>
  <c r="A31" i="152"/>
  <c r="AA30" i="152"/>
  <c r="S30" i="152"/>
  <c r="Q30" i="152"/>
  <c r="N30" i="152"/>
  <c r="O31" i="152" s="1"/>
  <c r="M30" i="152"/>
  <c r="K30" i="152"/>
  <c r="I30" i="152"/>
  <c r="A30" i="152"/>
  <c r="AA29" i="152"/>
  <c r="S29" i="152"/>
  <c r="Q29" i="152"/>
  <c r="N29" i="152"/>
  <c r="O30" i="152" s="1"/>
  <c r="M29" i="152"/>
  <c r="K29" i="152"/>
  <c r="I29" i="152"/>
  <c r="A29" i="152"/>
  <c r="AA28" i="152"/>
  <c r="S28" i="152"/>
  <c r="Q28" i="152"/>
  <c r="N28" i="152"/>
  <c r="O29" i="152" s="1"/>
  <c r="M28" i="152"/>
  <c r="K28" i="152"/>
  <c r="I28" i="152"/>
  <c r="A28" i="152"/>
  <c r="AA27" i="152"/>
  <c r="S27" i="152"/>
  <c r="Q27" i="152"/>
  <c r="N27" i="152"/>
  <c r="O28" i="152" s="1"/>
  <c r="M27" i="152"/>
  <c r="K27" i="152"/>
  <c r="I27" i="152"/>
  <c r="A27" i="152"/>
  <c r="AA26" i="152"/>
  <c r="S26" i="152"/>
  <c r="Q26" i="152"/>
  <c r="N26" i="152"/>
  <c r="O27" i="152" s="1"/>
  <c r="M26" i="152"/>
  <c r="K26" i="152"/>
  <c r="I26" i="152"/>
  <c r="A26" i="152"/>
  <c r="AA25" i="152"/>
  <c r="S25" i="152"/>
  <c r="Q25" i="152"/>
  <c r="N25" i="152"/>
  <c r="O26" i="152" s="1"/>
  <c r="M25" i="152"/>
  <c r="K25" i="152"/>
  <c r="I25" i="152"/>
  <c r="A25" i="152"/>
  <c r="AA24" i="152"/>
  <c r="S24" i="152"/>
  <c r="Q24" i="152"/>
  <c r="N24" i="152"/>
  <c r="O25" i="152" s="1"/>
  <c r="M24" i="152"/>
  <c r="K24" i="152"/>
  <c r="I24" i="152"/>
  <c r="A24" i="152"/>
  <c r="AA23" i="152"/>
  <c r="S23" i="152"/>
  <c r="Q23" i="152"/>
  <c r="N23" i="152"/>
  <c r="O24" i="152" s="1"/>
  <c r="M23" i="152"/>
  <c r="K23" i="152"/>
  <c r="I23" i="152"/>
  <c r="A23" i="152"/>
  <c r="AA22" i="152"/>
  <c r="S22" i="152"/>
  <c r="Q22" i="152"/>
  <c r="N22" i="152"/>
  <c r="O23" i="152" s="1"/>
  <c r="M22" i="152"/>
  <c r="K22" i="152"/>
  <c r="I22" i="152"/>
  <c r="A22" i="152"/>
  <c r="AA21" i="152"/>
  <c r="S21" i="152"/>
  <c r="Q21" i="152"/>
  <c r="N21" i="152"/>
  <c r="O22" i="152" s="1"/>
  <c r="M21" i="152"/>
  <c r="K21" i="152"/>
  <c r="I21" i="152"/>
  <c r="A21" i="152"/>
  <c r="AA20" i="152"/>
  <c r="S20" i="152"/>
  <c r="Q20" i="152"/>
  <c r="N20" i="152"/>
  <c r="O21" i="152" s="1"/>
  <c r="M20" i="152"/>
  <c r="K20" i="152"/>
  <c r="I20" i="152"/>
  <c r="A20" i="152"/>
  <c r="AA19" i="152"/>
  <c r="S19" i="152"/>
  <c r="Q19" i="152"/>
  <c r="N19" i="152"/>
  <c r="O20" i="152" s="1"/>
  <c r="M19" i="152"/>
  <c r="K19" i="152"/>
  <c r="I19" i="152"/>
  <c r="A19" i="152"/>
  <c r="AA18" i="152"/>
  <c r="S18" i="152"/>
  <c r="Q18" i="152"/>
  <c r="O18" i="152"/>
  <c r="N18" i="152"/>
  <c r="O19" i="152" s="1"/>
  <c r="M18" i="152"/>
  <c r="K18" i="152"/>
  <c r="I18" i="152"/>
  <c r="A18" i="152"/>
  <c r="AA17" i="152"/>
  <c r="S17" i="152"/>
  <c r="Q17" i="152"/>
  <c r="N17" i="152"/>
  <c r="M17" i="152"/>
  <c r="K17" i="152"/>
  <c r="I17" i="152"/>
  <c r="A17" i="152"/>
  <c r="AA16" i="152"/>
  <c r="S16" i="152"/>
  <c r="Q16" i="152"/>
  <c r="N16" i="152"/>
  <c r="O17" i="152" s="1"/>
  <c r="M16" i="152"/>
  <c r="K16" i="152"/>
  <c r="I16" i="152"/>
  <c r="A16" i="152"/>
  <c r="AA15" i="152"/>
  <c r="S15" i="152"/>
  <c r="Q15" i="152"/>
  <c r="O15" i="152"/>
  <c r="N15" i="152"/>
  <c r="O16" i="152" s="1"/>
  <c r="M15" i="152"/>
  <c r="K15" i="152"/>
  <c r="I15" i="152"/>
  <c r="A15" i="152"/>
  <c r="AA14" i="152"/>
  <c r="S14" i="152"/>
  <c r="Q14" i="152"/>
  <c r="M14" i="152"/>
  <c r="K14" i="152"/>
  <c r="I14" i="152"/>
  <c r="A14" i="152"/>
  <c r="K8" i="152"/>
  <c r="K7" i="152"/>
  <c r="E7" i="152"/>
  <c r="K6" i="152"/>
  <c r="E6" i="152"/>
  <c r="K5" i="152"/>
  <c r="E5" i="152"/>
  <c r="E2" i="152"/>
  <c r="D38" i="151"/>
  <c r="AA36" i="151"/>
  <c r="S36" i="151"/>
  <c r="Q36" i="151"/>
  <c r="N36" i="151"/>
  <c r="M36" i="151"/>
  <c r="K36" i="151"/>
  <c r="I36" i="151"/>
  <c r="A36" i="151"/>
  <c r="AA35" i="151"/>
  <c r="S35" i="151"/>
  <c r="Q35" i="151"/>
  <c r="N35" i="151"/>
  <c r="O36" i="151" s="1"/>
  <c r="M35" i="151"/>
  <c r="K35" i="151"/>
  <c r="I35" i="151"/>
  <c r="A35" i="151"/>
  <c r="AA34" i="151"/>
  <c r="S34" i="151"/>
  <c r="Q34" i="151"/>
  <c r="N34" i="151"/>
  <c r="O35" i="151" s="1"/>
  <c r="M34" i="151"/>
  <c r="K34" i="151"/>
  <c r="I34" i="151"/>
  <c r="A34" i="151"/>
  <c r="AA33" i="151"/>
  <c r="S33" i="151"/>
  <c r="Q33" i="151"/>
  <c r="N33" i="151"/>
  <c r="O34" i="151" s="1"/>
  <c r="M33" i="151"/>
  <c r="K33" i="151"/>
  <c r="I33" i="151"/>
  <c r="A33" i="151"/>
  <c r="AA32" i="151"/>
  <c r="S32" i="151"/>
  <c r="Q32" i="151"/>
  <c r="N32" i="151"/>
  <c r="O33" i="151" s="1"/>
  <c r="M32" i="151"/>
  <c r="K32" i="151"/>
  <c r="I32" i="151"/>
  <c r="A32" i="151"/>
  <c r="AA31" i="151"/>
  <c r="S31" i="151"/>
  <c r="Q31" i="151"/>
  <c r="N31" i="151"/>
  <c r="O32" i="151" s="1"/>
  <c r="M31" i="151"/>
  <c r="K31" i="151"/>
  <c r="I31" i="151"/>
  <c r="A31" i="151"/>
  <c r="AA30" i="151"/>
  <c r="S30" i="151"/>
  <c r="Q30" i="151"/>
  <c r="N30" i="151"/>
  <c r="O31" i="151" s="1"/>
  <c r="M30" i="151"/>
  <c r="K30" i="151"/>
  <c r="I30" i="151"/>
  <c r="A30" i="151"/>
  <c r="AA29" i="151"/>
  <c r="S29" i="151"/>
  <c r="Q29" i="151"/>
  <c r="N29" i="151"/>
  <c r="O30" i="151" s="1"/>
  <c r="M29" i="151"/>
  <c r="K29" i="151"/>
  <c r="I29" i="151"/>
  <c r="A29" i="151"/>
  <c r="AA28" i="151"/>
  <c r="S28" i="151"/>
  <c r="Q28" i="151"/>
  <c r="N28" i="151"/>
  <c r="O29" i="151" s="1"/>
  <c r="M28" i="151"/>
  <c r="K28" i="151"/>
  <c r="I28" i="151"/>
  <c r="A28" i="151"/>
  <c r="AA27" i="151"/>
  <c r="S27" i="151"/>
  <c r="Q27" i="151"/>
  <c r="N27" i="151"/>
  <c r="O28" i="151" s="1"/>
  <c r="M27" i="151"/>
  <c r="K27" i="151"/>
  <c r="I27" i="151"/>
  <c r="A27" i="151"/>
  <c r="AA26" i="151"/>
  <c r="S26" i="151"/>
  <c r="Q26" i="151"/>
  <c r="N26" i="151"/>
  <c r="O27" i="151" s="1"/>
  <c r="M26" i="151"/>
  <c r="K26" i="151"/>
  <c r="I26" i="151"/>
  <c r="A26" i="151"/>
  <c r="AA25" i="151"/>
  <c r="S25" i="151"/>
  <c r="Q25" i="151"/>
  <c r="N25" i="151"/>
  <c r="O26" i="151" s="1"/>
  <c r="M25" i="151"/>
  <c r="K25" i="151"/>
  <c r="I25" i="151"/>
  <c r="A25" i="151"/>
  <c r="AA24" i="151"/>
  <c r="S24" i="151"/>
  <c r="Q24" i="151"/>
  <c r="N24" i="151"/>
  <c r="O25" i="151" s="1"/>
  <c r="M24" i="151"/>
  <c r="K24" i="151"/>
  <c r="I24" i="151"/>
  <c r="A24" i="151"/>
  <c r="AA23" i="151"/>
  <c r="S23" i="151"/>
  <c r="Q23" i="151"/>
  <c r="N23" i="151"/>
  <c r="O24" i="151" s="1"/>
  <c r="M23" i="151"/>
  <c r="K23" i="151"/>
  <c r="I23" i="151"/>
  <c r="A23" i="151"/>
  <c r="AA22" i="151"/>
  <c r="S22" i="151"/>
  <c r="Q22" i="151"/>
  <c r="N22" i="151"/>
  <c r="O23" i="151" s="1"/>
  <c r="M22" i="151"/>
  <c r="K22" i="151"/>
  <c r="I22" i="151"/>
  <c r="A22" i="151"/>
  <c r="AA21" i="151"/>
  <c r="S21" i="151"/>
  <c r="Q21" i="151"/>
  <c r="N21" i="151"/>
  <c r="O22" i="151" s="1"/>
  <c r="M21" i="151"/>
  <c r="K21" i="151"/>
  <c r="I21" i="151"/>
  <c r="A21" i="151"/>
  <c r="AA20" i="151"/>
  <c r="S20" i="151"/>
  <c r="Q20" i="151"/>
  <c r="N20" i="151"/>
  <c r="O21" i="151" s="1"/>
  <c r="M20" i="151"/>
  <c r="K20" i="151"/>
  <c r="I20" i="151"/>
  <c r="A20" i="151"/>
  <c r="AA19" i="151"/>
  <c r="S19" i="151"/>
  <c r="Q19" i="151"/>
  <c r="N19" i="151"/>
  <c r="O20" i="151" s="1"/>
  <c r="M19" i="151"/>
  <c r="K19" i="151"/>
  <c r="I19" i="151"/>
  <c r="A19" i="151"/>
  <c r="AA18" i="151"/>
  <c r="S18" i="151"/>
  <c r="Q18" i="151"/>
  <c r="N18" i="151"/>
  <c r="O19" i="151" s="1"/>
  <c r="M18" i="151"/>
  <c r="K18" i="151"/>
  <c r="I18" i="151"/>
  <c r="A18" i="151"/>
  <c r="AA17" i="151"/>
  <c r="S17" i="151"/>
  <c r="Q17" i="151"/>
  <c r="N17" i="151"/>
  <c r="O18" i="151" s="1"/>
  <c r="M17" i="151"/>
  <c r="K17" i="151"/>
  <c r="I17" i="151"/>
  <c r="A17" i="151"/>
  <c r="AA16" i="151"/>
  <c r="S16" i="151"/>
  <c r="Q16" i="151"/>
  <c r="N16" i="151"/>
  <c r="O17" i="151" s="1"/>
  <c r="M16" i="151"/>
  <c r="K16" i="151"/>
  <c r="I16" i="151"/>
  <c r="A16" i="151"/>
  <c r="AA15" i="151"/>
  <c r="S15" i="151"/>
  <c r="Q15" i="151"/>
  <c r="O15" i="151"/>
  <c r="N15" i="151"/>
  <c r="O16" i="151" s="1"/>
  <c r="M15" i="151"/>
  <c r="K15" i="151"/>
  <c r="I15" i="151"/>
  <c r="A15" i="151"/>
  <c r="AA14" i="151"/>
  <c r="S14" i="151"/>
  <c r="Q14" i="151"/>
  <c r="M14" i="151"/>
  <c r="K14" i="151"/>
  <c r="I14" i="151"/>
  <c r="A14" i="151"/>
  <c r="K8" i="151"/>
  <c r="K7" i="151"/>
  <c r="E7" i="151"/>
  <c r="K6" i="151"/>
  <c r="E6" i="151"/>
  <c r="K5" i="151"/>
  <c r="E5" i="151"/>
  <c r="E2" i="151"/>
  <c r="D38" i="150"/>
  <c r="AA36" i="150"/>
  <c r="S36" i="150"/>
  <c r="Q36" i="150"/>
  <c r="N36" i="150"/>
  <c r="M36" i="150"/>
  <c r="K36" i="150"/>
  <c r="I36" i="150"/>
  <c r="A36" i="150"/>
  <c r="AA35" i="150"/>
  <c r="S35" i="150"/>
  <c r="Q35" i="150"/>
  <c r="O35" i="150"/>
  <c r="N35" i="150"/>
  <c r="O36" i="150" s="1"/>
  <c r="M35" i="150"/>
  <c r="K35" i="150"/>
  <c r="I35" i="150"/>
  <c r="A35" i="150"/>
  <c r="AA34" i="150"/>
  <c r="S34" i="150"/>
  <c r="Q34" i="150"/>
  <c r="N34" i="150"/>
  <c r="M34" i="150"/>
  <c r="K34" i="150"/>
  <c r="I34" i="150"/>
  <c r="A34" i="150"/>
  <c r="AA33" i="150"/>
  <c r="S33" i="150"/>
  <c r="Q33" i="150"/>
  <c r="N33" i="150"/>
  <c r="O34" i="150" s="1"/>
  <c r="M33" i="150"/>
  <c r="K33" i="150"/>
  <c r="I33" i="150"/>
  <c r="A33" i="150"/>
  <c r="AA32" i="150"/>
  <c r="S32" i="150"/>
  <c r="Q32" i="150"/>
  <c r="N32" i="150"/>
  <c r="O33" i="150" s="1"/>
  <c r="M32" i="150"/>
  <c r="K32" i="150"/>
  <c r="I32" i="150"/>
  <c r="A32" i="150"/>
  <c r="AA31" i="150"/>
  <c r="S31" i="150"/>
  <c r="Q31" i="150"/>
  <c r="N31" i="150"/>
  <c r="O32" i="150" s="1"/>
  <c r="M31" i="150"/>
  <c r="K31" i="150"/>
  <c r="I31" i="150"/>
  <c r="A31" i="150"/>
  <c r="AA30" i="150"/>
  <c r="S30" i="150"/>
  <c r="Q30" i="150"/>
  <c r="N30" i="150"/>
  <c r="O31" i="150" s="1"/>
  <c r="M30" i="150"/>
  <c r="K30" i="150"/>
  <c r="I30" i="150"/>
  <c r="A30" i="150"/>
  <c r="AA29" i="150"/>
  <c r="S29" i="150"/>
  <c r="Q29" i="150"/>
  <c r="N29" i="150"/>
  <c r="O30" i="150" s="1"/>
  <c r="M29" i="150"/>
  <c r="K29" i="150"/>
  <c r="I29" i="150"/>
  <c r="A29" i="150"/>
  <c r="AA28" i="150"/>
  <c r="S28" i="150"/>
  <c r="Q28" i="150"/>
  <c r="N28" i="150"/>
  <c r="O29" i="150" s="1"/>
  <c r="M28" i="150"/>
  <c r="K28" i="150"/>
  <c r="I28" i="150"/>
  <c r="A28" i="150"/>
  <c r="AA27" i="150"/>
  <c r="S27" i="150"/>
  <c r="Q27" i="150"/>
  <c r="N27" i="150"/>
  <c r="O28" i="150" s="1"/>
  <c r="M27" i="150"/>
  <c r="K27" i="150"/>
  <c r="I27" i="150"/>
  <c r="A27" i="150"/>
  <c r="AA26" i="150"/>
  <c r="S26" i="150"/>
  <c r="Q26" i="150"/>
  <c r="N26" i="150"/>
  <c r="O27" i="150" s="1"/>
  <c r="M26" i="150"/>
  <c r="K26" i="150"/>
  <c r="I26" i="150"/>
  <c r="A26" i="150"/>
  <c r="AA25" i="150"/>
  <c r="S25" i="150"/>
  <c r="Q25" i="150"/>
  <c r="N25" i="150"/>
  <c r="O26" i="150" s="1"/>
  <c r="M25" i="150"/>
  <c r="K25" i="150"/>
  <c r="I25" i="150"/>
  <c r="A25" i="150"/>
  <c r="AA24" i="150"/>
  <c r="S24" i="150"/>
  <c r="Q24" i="150"/>
  <c r="N24" i="150"/>
  <c r="O25" i="150" s="1"/>
  <c r="M24" i="150"/>
  <c r="K24" i="150"/>
  <c r="I24" i="150"/>
  <c r="A24" i="150"/>
  <c r="AA23" i="150"/>
  <c r="S23" i="150"/>
  <c r="Q23" i="150"/>
  <c r="N23" i="150"/>
  <c r="O24" i="150" s="1"/>
  <c r="M23" i="150"/>
  <c r="K23" i="150"/>
  <c r="I23" i="150"/>
  <c r="A23" i="150"/>
  <c r="AA22" i="150"/>
  <c r="S22" i="150"/>
  <c r="Q22" i="150"/>
  <c r="N22" i="150"/>
  <c r="O23" i="150" s="1"/>
  <c r="M22" i="150"/>
  <c r="K22" i="150"/>
  <c r="I22" i="150"/>
  <c r="A22" i="150"/>
  <c r="AA21" i="150"/>
  <c r="S21" i="150"/>
  <c r="Q21" i="150"/>
  <c r="N21" i="150"/>
  <c r="O22" i="150" s="1"/>
  <c r="M21" i="150"/>
  <c r="K21" i="150"/>
  <c r="I21" i="150"/>
  <c r="A21" i="150"/>
  <c r="AA20" i="150"/>
  <c r="S20" i="150"/>
  <c r="Q20" i="150"/>
  <c r="N20" i="150"/>
  <c r="O21" i="150" s="1"/>
  <c r="M20" i="150"/>
  <c r="K20" i="150"/>
  <c r="I20" i="150"/>
  <c r="A20" i="150"/>
  <c r="AA19" i="150"/>
  <c r="S19" i="150"/>
  <c r="Q19" i="150"/>
  <c r="N19" i="150"/>
  <c r="O20" i="150" s="1"/>
  <c r="M19" i="150"/>
  <c r="K19" i="150"/>
  <c r="I19" i="150"/>
  <c r="A19" i="150"/>
  <c r="AA18" i="150"/>
  <c r="S18" i="150"/>
  <c r="Q18" i="150"/>
  <c r="N18" i="150"/>
  <c r="O19" i="150" s="1"/>
  <c r="M18" i="150"/>
  <c r="K18" i="150"/>
  <c r="I18" i="150"/>
  <c r="A18" i="150"/>
  <c r="AA17" i="150"/>
  <c r="S17" i="150"/>
  <c r="Q17" i="150"/>
  <c r="N17" i="150"/>
  <c r="O18" i="150" s="1"/>
  <c r="M17" i="150"/>
  <c r="K17" i="150"/>
  <c r="I17" i="150"/>
  <c r="A17" i="150"/>
  <c r="AA16" i="150"/>
  <c r="S16" i="150"/>
  <c r="Q16" i="150"/>
  <c r="N16" i="150"/>
  <c r="O17" i="150" s="1"/>
  <c r="M16" i="150"/>
  <c r="K16" i="150"/>
  <c r="I16" i="150"/>
  <c r="A16" i="150"/>
  <c r="AA15" i="150"/>
  <c r="S15" i="150"/>
  <c r="Q15" i="150"/>
  <c r="O15" i="150"/>
  <c r="N15" i="150"/>
  <c r="O16" i="150" s="1"/>
  <c r="M15" i="150"/>
  <c r="K15" i="150"/>
  <c r="I15" i="150"/>
  <c r="A15" i="150"/>
  <c r="AA14" i="150"/>
  <c r="S14" i="150"/>
  <c r="Q14" i="150"/>
  <c r="M14" i="150"/>
  <c r="K14" i="150"/>
  <c r="I14" i="150"/>
  <c r="A14" i="150"/>
  <c r="K8" i="150"/>
  <c r="K7" i="150"/>
  <c r="E7" i="150"/>
  <c r="K6" i="150"/>
  <c r="E6" i="150"/>
  <c r="K5" i="150"/>
  <c r="E5" i="150"/>
  <c r="E2" i="150"/>
  <c r="D38" i="149"/>
  <c r="AA36" i="149"/>
  <c r="S36" i="149"/>
  <c r="Q36" i="149"/>
  <c r="N36" i="149"/>
  <c r="M36" i="149"/>
  <c r="K36" i="149"/>
  <c r="I36" i="149"/>
  <c r="A36" i="149"/>
  <c r="AA35" i="149"/>
  <c r="S35" i="149"/>
  <c r="Q35" i="149"/>
  <c r="N35" i="149"/>
  <c r="O36" i="149" s="1"/>
  <c r="M35" i="149"/>
  <c r="K35" i="149"/>
  <c r="I35" i="149"/>
  <c r="A35" i="149"/>
  <c r="AA34" i="149"/>
  <c r="S34" i="149"/>
  <c r="Q34" i="149"/>
  <c r="O34" i="149"/>
  <c r="N34" i="149"/>
  <c r="O35" i="149" s="1"/>
  <c r="M34" i="149"/>
  <c r="K34" i="149"/>
  <c r="I34" i="149"/>
  <c r="A34" i="149"/>
  <c r="AA33" i="149"/>
  <c r="S33" i="149"/>
  <c r="Q33" i="149"/>
  <c r="N33" i="149"/>
  <c r="M33" i="149"/>
  <c r="K33" i="149"/>
  <c r="I33" i="149"/>
  <c r="A33" i="149"/>
  <c r="AA32" i="149"/>
  <c r="S32" i="149"/>
  <c r="Q32" i="149"/>
  <c r="N32" i="149"/>
  <c r="O33" i="149" s="1"/>
  <c r="M32" i="149"/>
  <c r="K32" i="149"/>
  <c r="I32" i="149"/>
  <c r="A32" i="149"/>
  <c r="AA31" i="149"/>
  <c r="S31" i="149"/>
  <c r="Q31" i="149"/>
  <c r="N31" i="149"/>
  <c r="O32" i="149" s="1"/>
  <c r="M31" i="149"/>
  <c r="K31" i="149"/>
  <c r="I31" i="149"/>
  <c r="A31" i="149"/>
  <c r="AA30" i="149"/>
  <c r="S30" i="149"/>
  <c r="Q30" i="149"/>
  <c r="N30" i="149"/>
  <c r="O31" i="149" s="1"/>
  <c r="M30" i="149"/>
  <c r="K30" i="149"/>
  <c r="I30" i="149"/>
  <c r="A30" i="149"/>
  <c r="AA29" i="149"/>
  <c r="S29" i="149"/>
  <c r="Q29" i="149"/>
  <c r="N29" i="149"/>
  <c r="O30" i="149" s="1"/>
  <c r="M29" i="149"/>
  <c r="K29" i="149"/>
  <c r="I29" i="149"/>
  <c r="A29" i="149"/>
  <c r="AA28" i="149"/>
  <c r="S28" i="149"/>
  <c r="Q28" i="149"/>
  <c r="N28" i="149"/>
  <c r="O29" i="149" s="1"/>
  <c r="M28" i="149"/>
  <c r="K28" i="149"/>
  <c r="I28" i="149"/>
  <c r="A28" i="149"/>
  <c r="AA27" i="149"/>
  <c r="S27" i="149"/>
  <c r="Q27" i="149"/>
  <c r="N27" i="149"/>
  <c r="O28" i="149" s="1"/>
  <c r="M27" i="149"/>
  <c r="K27" i="149"/>
  <c r="I27" i="149"/>
  <c r="A27" i="149"/>
  <c r="AA26" i="149"/>
  <c r="S26" i="149"/>
  <c r="Q26" i="149"/>
  <c r="N26" i="149"/>
  <c r="O27" i="149" s="1"/>
  <c r="M26" i="149"/>
  <c r="K26" i="149"/>
  <c r="I26" i="149"/>
  <c r="A26" i="149"/>
  <c r="AA25" i="149"/>
  <c r="S25" i="149"/>
  <c r="Q25" i="149"/>
  <c r="N25" i="149"/>
  <c r="O26" i="149" s="1"/>
  <c r="M25" i="149"/>
  <c r="K25" i="149"/>
  <c r="I25" i="149"/>
  <c r="A25" i="149"/>
  <c r="AA24" i="149"/>
  <c r="S24" i="149"/>
  <c r="Q24" i="149"/>
  <c r="N24" i="149"/>
  <c r="O25" i="149" s="1"/>
  <c r="M24" i="149"/>
  <c r="K24" i="149"/>
  <c r="I24" i="149"/>
  <c r="A24" i="149"/>
  <c r="AA23" i="149"/>
  <c r="S23" i="149"/>
  <c r="Q23" i="149"/>
  <c r="N23" i="149"/>
  <c r="O24" i="149" s="1"/>
  <c r="M23" i="149"/>
  <c r="K23" i="149"/>
  <c r="I23" i="149"/>
  <c r="A23" i="149"/>
  <c r="AA22" i="149"/>
  <c r="S22" i="149"/>
  <c r="Q22" i="149"/>
  <c r="N22" i="149"/>
  <c r="O23" i="149" s="1"/>
  <c r="M22" i="149"/>
  <c r="K22" i="149"/>
  <c r="I22" i="149"/>
  <c r="A22" i="149"/>
  <c r="AA21" i="149"/>
  <c r="S21" i="149"/>
  <c r="Q21" i="149"/>
  <c r="N21" i="149"/>
  <c r="O22" i="149" s="1"/>
  <c r="M21" i="149"/>
  <c r="K21" i="149"/>
  <c r="I21" i="149"/>
  <c r="A21" i="149"/>
  <c r="AA20" i="149"/>
  <c r="S20" i="149"/>
  <c r="N20" i="149"/>
  <c r="O21" i="149" s="1"/>
  <c r="A20" i="149"/>
  <c r="AA19" i="149"/>
  <c r="S19" i="149"/>
  <c r="N19" i="149"/>
  <c r="A19" i="149"/>
  <c r="AA18" i="149"/>
  <c r="S18" i="149"/>
  <c r="N18" i="149"/>
  <c r="A18" i="149"/>
  <c r="AA17" i="149"/>
  <c r="N17" i="149" s="1"/>
  <c r="S17" i="149"/>
  <c r="A17" i="149"/>
  <c r="AA16" i="149"/>
  <c r="N16" i="149" s="1"/>
  <c r="S16" i="149"/>
  <c r="A16" i="149"/>
  <c r="AA15" i="149"/>
  <c r="N15" i="149" s="1"/>
  <c r="S15" i="149"/>
  <c r="O15" i="149"/>
  <c r="A15" i="149"/>
  <c r="AA14" i="149"/>
  <c r="S14" i="149"/>
  <c r="A14" i="149"/>
  <c r="K8" i="149"/>
  <c r="K7" i="149"/>
  <c r="E7" i="149"/>
  <c r="K6" i="149"/>
  <c r="E6" i="149"/>
  <c r="K5" i="149"/>
  <c r="E5" i="149"/>
  <c r="E2" i="149"/>
  <c r="D38" i="148"/>
  <c r="AA36" i="148"/>
  <c r="S36" i="148"/>
  <c r="Q36" i="148"/>
  <c r="N36" i="148"/>
  <c r="M36" i="148"/>
  <c r="K36" i="148"/>
  <c r="I36" i="148"/>
  <c r="A36" i="148"/>
  <c r="AA35" i="148"/>
  <c r="S35" i="148"/>
  <c r="Q35" i="148"/>
  <c r="N35" i="148"/>
  <c r="O36" i="148" s="1"/>
  <c r="M35" i="148"/>
  <c r="K35" i="148"/>
  <c r="I35" i="148"/>
  <c r="A35" i="148"/>
  <c r="AA34" i="148"/>
  <c r="S34" i="148"/>
  <c r="Q34" i="148"/>
  <c r="N34" i="148"/>
  <c r="O35" i="148" s="1"/>
  <c r="M34" i="148"/>
  <c r="K34" i="148"/>
  <c r="I34" i="148"/>
  <c r="A34" i="148"/>
  <c r="AA33" i="148"/>
  <c r="S33" i="148"/>
  <c r="Q33" i="148"/>
  <c r="N33" i="148"/>
  <c r="O34" i="148" s="1"/>
  <c r="M33" i="148"/>
  <c r="K33" i="148"/>
  <c r="I33" i="148"/>
  <c r="A33" i="148"/>
  <c r="AA32" i="148"/>
  <c r="S32" i="148"/>
  <c r="Q32" i="148"/>
  <c r="N32" i="148"/>
  <c r="O33" i="148" s="1"/>
  <c r="M32" i="148"/>
  <c r="K32" i="148"/>
  <c r="I32" i="148"/>
  <c r="A32" i="148"/>
  <c r="AA31" i="148"/>
  <c r="S31" i="148"/>
  <c r="Q31" i="148"/>
  <c r="N31" i="148"/>
  <c r="O32" i="148" s="1"/>
  <c r="M31" i="148"/>
  <c r="K31" i="148"/>
  <c r="I31" i="148"/>
  <c r="A31" i="148"/>
  <c r="AA30" i="148"/>
  <c r="S30" i="148"/>
  <c r="Q30" i="148"/>
  <c r="N30" i="148"/>
  <c r="O31" i="148" s="1"/>
  <c r="M30" i="148"/>
  <c r="K30" i="148"/>
  <c r="I30" i="148"/>
  <c r="A30" i="148"/>
  <c r="AA29" i="148"/>
  <c r="S29" i="148"/>
  <c r="Q29" i="148"/>
  <c r="N29" i="148"/>
  <c r="O30" i="148" s="1"/>
  <c r="M29" i="148"/>
  <c r="K29" i="148"/>
  <c r="I29" i="148"/>
  <c r="A29" i="148"/>
  <c r="AA28" i="148"/>
  <c r="S28" i="148"/>
  <c r="Q28" i="148"/>
  <c r="N28" i="148"/>
  <c r="O29" i="148" s="1"/>
  <c r="M28" i="148"/>
  <c r="K28" i="148"/>
  <c r="I28" i="148"/>
  <c r="A28" i="148"/>
  <c r="AA27" i="148"/>
  <c r="S27" i="148"/>
  <c r="Q27" i="148"/>
  <c r="N27" i="148"/>
  <c r="O28" i="148" s="1"/>
  <c r="M27" i="148"/>
  <c r="K27" i="148"/>
  <c r="I27" i="148"/>
  <c r="A27" i="148"/>
  <c r="AA26" i="148"/>
  <c r="S26" i="148"/>
  <c r="Q26" i="148"/>
  <c r="N26" i="148"/>
  <c r="O27" i="148" s="1"/>
  <c r="M26" i="148"/>
  <c r="K26" i="148"/>
  <c r="I26" i="148"/>
  <c r="A26" i="148"/>
  <c r="AA25" i="148"/>
  <c r="S25" i="148"/>
  <c r="Q25" i="148"/>
  <c r="N25" i="148"/>
  <c r="O26" i="148" s="1"/>
  <c r="M25" i="148"/>
  <c r="K25" i="148"/>
  <c r="I25" i="148"/>
  <c r="A25" i="148"/>
  <c r="AA24" i="148"/>
  <c r="S24" i="148"/>
  <c r="Q24" i="148"/>
  <c r="N24" i="148"/>
  <c r="O25" i="148" s="1"/>
  <c r="M24" i="148"/>
  <c r="K24" i="148"/>
  <c r="I24" i="148"/>
  <c r="A24" i="148"/>
  <c r="AA23" i="148"/>
  <c r="S23" i="148"/>
  <c r="Q23" i="148"/>
  <c r="N23" i="148"/>
  <c r="O24" i="148" s="1"/>
  <c r="M23" i="148"/>
  <c r="K23" i="148"/>
  <c r="I23" i="148"/>
  <c r="A23" i="148"/>
  <c r="AA22" i="148"/>
  <c r="S22" i="148"/>
  <c r="Q22" i="148"/>
  <c r="O22" i="148"/>
  <c r="N22" i="148"/>
  <c r="O23" i="148" s="1"/>
  <c r="M22" i="148"/>
  <c r="K22" i="148"/>
  <c r="I22" i="148"/>
  <c r="A22" i="148"/>
  <c r="AA21" i="148"/>
  <c r="S21" i="148"/>
  <c r="Q21" i="148"/>
  <c r="N21" i="148"/>
  <c r="M21" i="148"/>
  <c r="K21" i="148"/>
  <c r="I21" i="148"/>
  <c r="A21" i="148"/>
  <c r="AA20" i="148"/>
  <c r="S20" i="148"/>
  <c r="Q20" i="148"/>
  <c r="N20" i="148"/>
  <c r="O21" i="148" s="1"/>
  <c r="M20" i="148"/>
  <c r="K20" i="148"/>
  <c r="I20" i="148"/>
  <c r="A20" i="148"/>
  <c r="AA19" i="148"/>
  <c r="S19" i="148"/>
  <c r="Q19" i="148"/>
  <c r="N19" i="148"/>
  <c r="O20" i="148" s="1"/>
  <c r="M19" i="148"/>
  <c r="K19" i="148"/>
  <c r="I19" i="148"/>
  <c r="A19" i="148"/>
  <c r="AA18" i="148"/>
  <c r="S18" i="148"/>
  <c r="Q18" i="148"/>
  <c r="N18" i="148"/>
  <c r="O19" i="148" s="1"/>
  <c r="M18" i="148"/>
  <c r="K18" i="148"/>
  <c r="I18" i="148"/>
  <c r="A18" i="148"/>
  <c r="AA17" i="148"/>
  <c r="S17" i="148"/>
  <c r="Q17" i="148"/>
  <c r="N17" i="148"/>
  <c r="O18" i="148" s="1"/>
  <c r="M17" i="148"/>
  <c r="K17" i="148"/>
  <c r="I17" i="148"/>
  <c r="A17" i="148"/>
  <c r="AA16" i="148"/>
  <c r="S16" i="148"/>
  <c r="N16" i="148"/>
  <c r="O17" i="148" s="1"/>
  <c r="A16" i="148"/>
  <c r="AA15" i="148"/>
  <c r="N15" i="148" s="1"/>
  <c r="S15" i="148"/>
  <c r="O15" i="148"/>
  <c r="A15" i="148"/>
  <c r="AA14" i="148"/>
  <c r="S14" i="148"/>
  <c r="A14" i="148"/>
  <c r="K8" i="148"/>
  <c r="K7" i="148"/>
  <c r="E7" i="148"/>
  <c r="K6" i="148"/>
  <c r="E6" i="148"/>
  <c r="K5" i="148"/>
  <c r="E5" i="148"/>
  <c r="E2" i="148"/>
  <c r="E7" i="147"/>
  <c r="E6" i="147"/>
  <c r="E5" i="147"/>
  <c r="O18" i="149" l="1"/>
  <c r="O20" i="149"/>
  <c r="O19" i="149"/>
  <c r="O17" i="149"/>
  <c r="O16" i="149"/>
  <c r="O16" i="148"/>
  <c r="B50" i="161"/>
  <c r="B50" i="160"/>
  <c r="B50" i="159"/>
  <c r="B50" i="158"/>
  <c r="B50" i="157"/>
  <c r="B50" i="156"/>
  <c r="B50" i="155"/>
  <c r="B50" i="140"/>
  <c r="B50" i="52"/>
  <c r="B50" i="142"/>
  <c r="B50" i="141"/>
  <c r="B50" i="146"/>
  <c r="B50" i="143"/>
  <c r="B50" i="144"/>
  <c r="B50" i="145"/>
  <c r="B50" i="154"/>
  <c r="B50" i="153"/>
  <c r="B50" i="152"/>
  <c r="B50" i="151"/>
  <c r="B50" i="150"/>
  <c r="B50" i="149"/>
  <c r="B50" i="148"/>
  <c r="N24" i="147"/>
  <c r="N25" i="147"/>
  <c r="N26" i="147"/>
  <c r="N27" i="147"/>
  <c r="N28" i="147"/>
  <c r="N29" i="147"/>
  <c r="N30" i="147"/>
  <c r="N31" i="147"/>
  <c r="N32" i="147"/>
  <c r="N33" i="147"/>
  <c r="N34" i="147"/>
  <c r="N35" i="147"/>
  <c r="N36" i="147"/>
  <c r="J21" i="139" l="1"/>
  <c r="I21" i="139"/>
  <c r="E21" i="139"/>
  <c r="H21" i="139"/>
  <c r="D21" i="139"/>
  <c r="F21" i="139"/>
  <c r="G21" i="139"/>
  <c r="C21" i="139"/>
  <c r="B21" i="139"/>
  <c r="J33" i="139"/>
  <c r="I33" i="139"/>
  <c r="E33" i="139"/>
  <c r="H33" i="139"/>
  <c r="D33" i="139"/>
  <c r="B33" i="139"/>
  <c r="G33" i="139"/>
  <c r="C33" i="139"/>
  <c r="F33" i="139"/>
  <c r="J18" i="139"/>
  <c r="I18" i="139"/>
  <c r="E18" i="139"/>
  <c r="F18" i="139"/>
  <c r="H18" i="139"/>
  <c r="D18" i="139"/>
  <c r="G18" i="139"/>
  <c r="C18" i="139"/>
  <c r="B18" i="139"/>
  <c r="J24" i="139"/>
  <c r="I24" i="139"/>
  <c r="E24" i="139"/>
  <c r="H24" i="139"/>
  <c r="D24" i="139"/>
  <c r="F24" i="139"/>
  <c r="G24" i="139"/>
  <c r="C24" i="139"/>
  <c r="B24" i="139"/>
  <c r="J26" i="139"/>
  <c r="I26" i="139"/>
  <c r="E26" i="139"/>
  <c r="B26" i="139"/>
  <c r="H26" i="139"/>
  <c r="D26" i="139"/>
  <c r="F26" i="139"/>
  <c r="G26" i="139"/>
  <c r="C26" i="139"/>
  <c r="J30" i="139"/>
  <c r="I30" i="139"/>
  <c r="E30" i="139"/>
  <c r="H30" i="139"/>
  <c r="D30" i="139"/>
  <c r="B30" i="139"/>
  <c r="G30" i="139"/>
  <c r="C30" i="139"/>
  <c r="F30" i="139"/>
  <c r="J34" i="139"/>
  <c r="I34" i="139"/>
  <c r="E34" i="139"/>
  <c r="H34" i="139"/>
  <c r="D34" i="139"/>
  <c r="B34" i="139"/>
  <c r="G34" i="139"/>
  <c r="C34" i="139"/>
  <c r="F34" i="139"/>
  <c r="I17" i="139"/>
  <c r="E17" i="139"/>
  <c r="B17" i="139"/>
  <c r="H17" i="139"/>
  <c r="D17" i="139"/>
  <c r="F17" i="139"/>
  <c r="G17" i="139"/>
  <c r="C17" i="139"/>
  <c r="J29" i="139"/>
  <c r="I29" i="139"/>
  <c r="E29" i="139"/>
  <c r="B29" i="139"/>
  <c r="H29" i="139"/>
  <c r="D29" i="139"/>
  <c r="G29" i="139"/>
  <c r="C29" i="139"/>
  <c r="F29" i="139"/>
  <c r="J15" i="139"/>
  <c r="I15" i="139"/>
  <c r="E15" i="139"/>
  <c r="F15" i="139"/>
  <c r="H15" i="139"/>
  <c r="D15" i="139"/>
  <c r="G15" i="139"/>
  <c r="C15" i="139"/>
  <c r="B15" i="139"/>
  <c r="J19" i="139"/>
  <c r="I19" i="139"/>
  <c r="E19" i="139"/>
  <c r="H19" i="139"/>
  <c r="D19" i="139"/>
  <c r="B19" i="139"/>
  <c r="G19" i="139"/>
  <c r="C19" i="139"/>
  <c r="F19" i="139"/>
  <c r="J23" i="139"/>
  <c r="I23" i="139"/>
  <c r="E23" i="139"/>
  <c r="F23" i="139"/>
  <c r="H23" i="139"/>
  <c r="D23" i="139"/>
  <c r="B23" i="139"/>
  <c r="G23" i="139"/>
  <c r="C23" i="139"/>
  <c r="J27" i="139"/>
  <c r="I27" i="139"/>
  <c r="E27" i="139"/>
  <c r="F27" i="139"/>
  <c r="H27" i="139"/>
  <c r="D27" i="139"/>
  <c r="G27" i="139"/>
  <c r="C27" i="139"/>
  <c r="B27" i="139"/>
  <c r="J31" i="139"/>
  <c r="I31" i="139"/>
  <c r="E31" i="139"/>
  <c r="F31" i="139"/>
  <c r="H31" i="139"/>
  <c r="D31" i="139"/>
  <c r="B31" i="139"/>
  <c r="G31" i="139"/>
  <c r="C31" i="139"/>
  <c r="J35" i="139"/>
  <c r="I35" i="139"/>
  <c r="E35" i="139"/>
  <c r="F35" i="139"/>
  <c r="H35" i="139"/>
  <c r="D35" i="139"/>
  <c r="B35" i="139"/>
  <c r="G35" i="139"/>
  <c r="C35" i="139"/>
  <c r="J25" i="139"/>
  <c r="I25" i="139"/>
  <c r="E25" i="139"/>
  <c r="H25" i="139"/>
  <c r="D25" i="139"/>
  <c r="F25" i="139"/>
  <c r="G25" i="139"/>
  <c r="C25" i="139"/>
  <c r="B25" i="139"/>
  <c r="J16" i="139"/>
  <c r="I16" i="139"/>
  <c r="E16" i="139"/>
  <c r="H16" i="139"/>
  <c r="D16" i="139"/>
  <c r="B16" i="139"/>
  <c r="G16" i="139"/>
  <c r="C16" i="139"/>
  <c r="F16" i="139"/>
  <c r="J20" i="139"/>
  <c r="I20" i="139"/>
  <c r="E20" i="139"/>
  <c r="B20" i="139"/>
  <c r="H20" i="139"/>
  <c r="D20" i="139"/>
  <c r="F20" i="139"/>
  <c r="G20" i="139"/>
  <c r="C20" i="139"/>
  <c r="J22" i="139"/>
  <c r="I22" i="139"/>
  <c r="E22" i="139"/>
  <c r="B22" i="139"/>
  <c r="H22" i="139"/>
  <c r="D22" i="139"/>
  <c r="G22" i="139"/>
  <c r="C22" i="139"/>
  <c r="F22" i="139"/>
  <c r="J28" i="139"/>
  <c r="I28" i="139"/>
  <c r="E28" i="139"/>
  <c r="H28" i="139"/>
  <c r="D28" i="139"/>
  <c r="B28" i="139"/>
  <c r="G28" i="139"/>
  <c r="C28" i="139"/>
  <c r="F28" i="139"/>
  <c r="J32" i="139"/>
  <c r="I32" i="139"/>
  <c r="E32" i="139"/>
  <c r="H32" i="139"/>
  <c r="D32" i="139"/>
  <c r="B32" i="139"/>
  <c r="G32" i="139"/>
  <c r="C32" i="139"/>
  <c r="F32" i="139"/>
  <c r="J36" i="139"/>
  <c r="I36" i="139"/>
  <c r="E36" i="139"/>
  <c r="H36" i="139"/>
  <c r="D36" i="139"/>
  <c r="B36" i="139"/>
  <c r="G36" i="139"/>
  <c r="C36" i="139"/>
  <c r="F36" i="139"/>
  <c r="J17" i="139"/>
  <c r="AA15" i="147"/>
  <c r="N15" i="147" s="1"/>
  <c r="AA16" i="147"/>
  <c r="N16" i="147" s="1"/>
  <c r="AA17" i="147"/>
  <c r="N17" i="147" s="1"/>
  <c r="AA18" i="147"/>
  <c r="N18" i="147" s="1"/>
  <c r="AA19" i="147"/>
  <c r="N19" i="147" s="1"/>
  <c r="AA20" i="147"/>
  <c r="N20" i="147" s="1"/>
  <c r="AA21" i="147"/>
  <c r="N21" i="147" s="1"/>
  <c r="AA22" i="147"/>
  <c r="N22" i="147" s="1"/>
  <c r="AA23" i="147"/>
  <c r="N23" i="147" s="1"/>
  <c r="AA24" i="147"/>
  <c r="AA25" i="147"/>
  <c r="AA26" i="147"/>
  <c r="AA27" i="147"/>
  <c r="AA28" i="147"/>
  <c r="AA29" i="147"/>
  <c r="AA30" i="147"/>
  <c r="AA31" i="147"/>
  <c r="AA32" i="147"/>
  <c r="AA33" i="147"/>
  <c r="AA34" i="147"/>
  <c r="AA35" i="147"/>
  <c r="AA36" i="147"/>
  <c r="AA14" i="147"/>
  <c r="O15" i="147" l="1"/>
  <c r="D38" i="147" l="1"/>
  <c r="S36" i="147"/>
  <c r="Q36" i="147"/>
  <c r="O36" i="147"/>
  <c r="M36" i="147"/>
  <c r="K36" i="147"/>
  <c r="I36" i="147"/>
  <c r="A36" i="147"/>
  <c r="S35" i="147"/>
  <c r="Q35" i="147"/>
  <c r="O35" i="147"/>
  <c r="M35" i="147"/>
  <c r="K35" i="147"/>
  <c r="I35" i="147"/>
  <c r="A35" i="147"/>
  <c r="S34" i="147"/>
  <c r="Q34" i="147"/>
  <c r="O34" i="147"/>
  <c r="M34" i="147"/>
  <c r="K34" i="147"/>
  <c r="I34" i="147"/>
  <c r="A34" i="147"/>
  <c r="S33" i="147"/>
  <c r="Q33" i="147"/>
  <c r="O33" i="147"/>
  <c r="M33" i="147"/>
  <c r="K33" i="147"/>
  <c r="I33" i="147"/>
  <c r="A33" i="147"/>
  <c r="S32" i="147"/>
  <c r="Q32" i="147"/>
  <c r="O32" i="147"/>
  <c r="M32" i="147"/>
  <c r="K32" i="147"/>
  <c r="I32" i="147"/>
  <c r="A32" i="147"/>
  <c r="S31" i="147"/>
  <c r="Q31" i="147"/>
  <c r="O31" i="147"/>
  <c r="M31" i="147"/>
  <c r="K31" i="147"/>
  <c r="I31" i="147"/>
  <c r="A31" i="147"/>
  <c r="S30" i="147"/>
  <c r="Q30" i="147"/>
  <c r="O30" i="147"/>
  <c r="M30" i="147"/>
  <c r="K30" i="147"/>
  <c r="I30" i="147"/>
  <c r="A30" i="147"/>
  <c r="S29" i="147"/>
  <c r="Q29" i="147"/>
  <c r="O29" i="147"/>
  <c r="M29" i="147"/>
  <c r="K29" i="147"/>
  <c r="I29" i="147"/>
  <c r="A29" i="147"/>
  <c r="S28" i="147"/>
  <c r="Q28" i="147"/>
  <c r="O28" i="147"/>
  <c r="M28" i="147"/>
  <c r="K28" i="147"/>
  <c r="I28" i="147"/>
  <c r="A28" i="147"/>
  <c r="S27" i="147"/>
  <c r="Q27" i="147"/>
  <c r="O27" i="147"/>
  <c r="M27" i="147"/>
  <c r="K27" i="147"/>
  <c r="I27" i="147"/>
  <c r="A27" i="147"/>
  <c r="S26" i="147"/>
  <c r="Q26" i="147"/>
  <c r="O26" i="147"/>
  <c r="M26" i="147"/>
  <c r="K26" i="147"/>
  <c r="I26" i="147"/>
  <c r="A26" i="147"/>
  <c r="S25" i="147"/>
  <c r="Q25" i="147"/>
  <c r="O25" i="147"/>
  <c r="M25" i="147"/>
  <c r="K25" i="147"/>
  <c r="I25" i="147"/>
  <c r="A25" i="147"/>
  <c r="S24" i="147"/>
  <c r="Q24" i="147"/>
  <c r="O24" i="147"/>
  <c r="M24" i="147"/>
  <c r="K24" i="147"/>
  <c r="I24" i="147"/>
  <c r="A24" i="147"/>
  <c r="S23" i="147"/>
  <c r="O23" i="147"/>
  <c r="A23" i="147"/>
  <c r="S22" i="147"/>
  <c r="O22" i="147"/>
  <c r="A22" i="147"/>
  <c r="S21" i="147"/>
  <c r="O21" i="147"/>
  <c r="A21" i="147"/>
  <c r="S20" i="147"/>
  <c r="O20" i="147"/>
  <c r="A20" i="147"/>
  <c r="S19" i="147"/>
  <c r="O19" i="147"/>
  <c r="A19" i="147"/>
  <c r="S18" i="147"/>
  <c r="O18" i="147"/>
  <c r="A18" i="147"/>
  <c r="S17" i="147"/>
  <c r="O17" i="147"/>
  <c r="A17" i="147"/>
  <c r="S16" i="147"/>
  <c r="O16" i="147"/>
  <c r="A16" i="147"/>
  <c r="S15" i="147"/>
  <c r="A15" i="147"/>
  <c r="S14" i="147"/>
  <c r="A14" i="147"/>
  <c r="K8" i="147"/>
  <c r="K7" i="147"/>
  <c r="K6" i="147"/>
  <c r="K5" i="147"/>
  <c r="E2" i="147"/>
  <c r="B50" i="147" l="1"/>
  <c r="E14" i="139" l="1"/>
  <c r="J14" i="139"/>
  <c r="B14" i="139"/>
  <c r="I14" i="139"/>
  <c r="H14" i="139"/>
  <c r="D14" i="139"/>
  <c r="G14" i="139"/>
  <c r="C14" i="139"/>
  <c r="F14" i="139"/>
  <c r="K8" i="138"/>
  <c r="K9" i="138" l="1"/>
  <c r="L5" i="139" l="1"/>
  <c r="K7" i="102" s="1"/>
  <c r="G7" i="139"/>
  <c r="G6" i="139"/>
  <c r="G5" i="139"/>
  <c r="C8" i="139"/>
  <c r="C7" i="139"/>
  <c r="D5" i="139"/>
  <c r="C5" i="139"/>
  <c r="K4" i="102"/>
  <c r="D4" i="102" l="1"/>
  <c r="D4" i="138"/>
  <c r="C48" i="138" l="1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8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K10" i="138"/>
  <c r="D10" i="138"/>
  <c r="G9" i="138"/>
  <c r="D9" i="138"/>
  <c r="G8" i="138"/>
  <c r="D8" i="138"/>
  <c r="K7" i="138"/>
  <c r="G7" i="138"/>
  <c r="D7" i="138"/>
  <c r="L4" i="138"/>
  <c r="K4" i="138"/>
  <c r="D7" i="102" l="1"/>
  <c r="G7" i="102"/>
  <c r="G9" i="102"/>
  <c r="G8" i="102"/>
  <c r="C47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8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D10" i="102"/>
  <c r="D9" i="102"/>
  <c r="D8" i="102"/>
  <c r="G10" i="138" l="1"/>
  <c r="G10" i="102"/>
  <c r="G8" i="139" l="1"/>
</calcChain>
</file>

<file path=xl/sharedStrings.xml><?xml version="1.0" encoding="utf-8"?>
<sst xmlns="http://schemas.openxmlformats.org/spreadsheetml/2006/main" count="1565" uniqueCount="131">
  <si>
    <t>pH</t>
  </si>
  <si>
    <t xml:space="preserve">   COMMENTS</t>
  </si>
  <si>
    <t>SC</t>
  </si>
  <si>
    <t>DO</t>
  </si>
  <si>
    <t>ORP</t>
  </si>
  <si>
    <t>(mV)</t>
  </si>
  <si>
    <t>(uS/cm)</t>
  </si>
  <si>
    <t>(PPM)</t>
  </si>
  <si>
    <t>(mL)</t>
  </si>
  <si>
    <t>PARAMETER EQUILIBRATION LOG</t>
  </si>
  <si>
    <t xml:space="preserve">PHYSICOCHEMICAL PARAMETERS </t>
  </si>
  <si>
    <t xml:space="preserve">SC </t>
  </si>
  <si>
    <t>%Change</t>
  </si>
  <si>
    <t xml:space="preserve"> </t>
  </si>
  <si>
    <t>Profile Location:</t>
  </si>
  <si>
    <t>Volume Purged</t>
  </si>
  <si>
    <t xml:space="preserve">Location: </t>
  </si>
  <si>
    <t xml:space="preserve">Client: </t>
  </si>
  <si>
    <t xml:space="preserve">Date: </t>
  </si>
  <si>
    <t xml:space="preserve">Sampler(s): </t>
  </si>
  <si>
    <t xml:space="preserve">Drilling Contractor: </t>
  </si>
  <si>
    <t xml:space="preserve">KPRO Box Serial #: </t>
  </si>
  <si>
    <t xml:space="preserve">Gas Drive or Peri Pump: </t>
  </si>
  <si>
    <r>
      <t>Gas Drive Pump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Pressure: </t>
    </r>
  </si>
  <si>
    <t>Page  _____  of  _____</t>
  </si>
  <si>
    <t>Final?</t>
  </si>
  <si>
    <t xml:space="preserve">GROUNDWATER PROFILE LOG    </t>
  </si>
  <si>
    <t xml:space="preserve">Troll Serial #: </t>
  </si>
  <si>
    <t>(ft)</t>
  </si>
  <si>
    <t>Head</t>
  </si>
  <si>
    <t>Time</t>
  </si>
  <si>
    <t>Depth</t>
  </si>
  <si>
    <r>
      <t>KPRO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Pressure (set via P tranducer): </t>
    </r>
  </si>
  <si>
    <t xml:space="preserve">Atmospheric Pressure: </t>
  </si>
  <si>
    <t xml:space="preserve">Depth to Water: </t>
  </si>
  <si>
    <t>Date / Time</t>
  </si>
  <si>
    <t xml:space="preserve">KPRO Box Serial # / 
Acquisition Laptop: </t>
  </si>
  <si>
    <r>
      <t>KPRO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Pressure (set via P transducer): </t>
    </r>
  </si>
  <si>
    <t xml:space="preserve">Average Depth to Water: </t>
  </si>
  <si>
    <t>Hole Termination Type</t>
  </si>
  <si>
    <r>
      <t>I</t>
    </r>
    <r>
      <rPr>
        <b/>
        <vertAlign val="subscript"/>
        <sz val="10"/>
        <rFont val="Arial"/>
        <family val="2"/>
      </rPr>
      <t>K</t>
    </r>
    <r>
      <rPr>
        <b/>
        <sz val="10"/>
        <rFont val="Arial"/>
        <family val="2"/>
      </rPr>
      <t xml:space="preserve"> Behavior Type</t>
    </r>
  </si>
  <si>
    <t>Unsuccessful Sample Attempt</t>
  </si>
  <si>
    <t>Started</t>
  </si>
  <si>
    <t>Completed</t>
  </si>
  <si>
    <t xml:space="preserve">Dates: </t>
  </si>
  <si>
    <t>Flow</t>
  </si>
  <si>
    <t>Instructions</t>
  </si>
  <si>
    <t>To Change the Plot</t>
  </si>
  <si>
    <t>1. Right click on the plot area and click "select data"</t>
  </si>
  <si>
    <t xml:space="preserve">2. Highlight "IK" and select "Edit". </t>
  </si>
  <si>
    <t>3.Select the button to the right of the Series, then select the cells you want from the Processed IK Tab.</t>
  </si>
  <si>
    <t>4. Do this for both X and Y.  X is IK and Y is Corrected Depth.</t>
  </si>
  <si>
    <t>Client:</t>
  </si>
  <si>
    <t xml:space="preserve">Sonde Serial #: </t>
  </si>
  <si>
    <t xml:space="preserve">CTS #: </t>
  </si>
  <si>
    <t>Temp</t>
  </si>
  <si>
    <t>deg C</t>
  </si>
  <si>
    <t>Salinity</t>
  </si>
  <si>
    <t>Row Number of Final Parameters</t>
  </si>
  <si>
    <t>Aux 1</t>
  </si>
  <si>
    <t>Aux 2</t>
  </si>
  <si>
    <t>Aux 3</t>
  </si>
  <si>
    <t>IK</t>
  </si>
  <si>
    <t>Feet of Stainless Steel</t>
  </si>
  <si>
    <t>Sonde Sample Attempt Log</t>
  </si>
  <si>
    <t>Ik Behavior Log</t>
  </si>
  <si>
    <t>Date and Time</t>
  </si>
  <si>
    <t>Static IK</t>
  </si>
  <si>
    <t/>
  </si>
  <si>
    <t>eH</t>
  </si>
  <si>
    <t>Conversion</t>
  </si>
  <si>
    <t>(mg/L)</t>
  </si>
  <si>
    <t>%  Change</t>
  </si>
  <si>
    <t>Comment</t>
  </si>
  <si>
    <t>gInt Numeral</t>
  </si>
  <si>
    <t>Marietta, GA</t>
  </si>
  <si>
    <t>JP &amp; DB</t>
  </si>
  <si>
    <t>481APS05</t>
  </si>
  <si>
    <t>ZCRQT7055</t>
  </si>
  <si>
    <t>Cascade</t>
  </si>
  <si>
    <t>Peri Pump</t>
  </si>
  <si>
    <t>DPT-45</t>
  </si>
  <si>
    <t>Trinity</t>
  </si>
  <si>
    <t>No Change When Hammer Stopped</t>
  </si>
  <si>
    <t>5/28/2020:08:36:59</t>
  </si>
  <si>
    <t>NA</t>
  </si>
  <si>
    <t>IK Decreased When Hammer Stopped</t>
  </si>
  <si>
    <t>5/28/2020:08:38:18</t>
  </si>
  <si>
    <t>5/28/2020:08:39:55</t>
  </si>
  <si>
    <t>5/28/2020:08:41:28</t>
  </si>
  <si>
    <t>5/28/2020:08:47:08</t>
  </si>
  <si>
    <t>5/28/2020:10:38:09</t>
  </si>
  <si>
    <t>5/28/2020:10:41:34</t>
  </si>
  <si>
    <t>5/28/2020:10:44:28</t>
  </si>
  <si>
    <t>5/28/2020:10:44:42</t>
  </si>
  <si>
    <t>5/28/2020:13:16:38</t>
  </si>
  <si>
    <t>5/28/2020:13:20:28</t>
  </si>
  <si>
    <t>5/28/2020:13:25:01</t>
  </si>
  <si>
    <t>ROP Dropped Below Threshold</t>
  </si>
  <si>
    <t>05/28/2020:09:05:49</t>
  </si>
  <si>
    <t>05/28/2020:09:08:58</t>
  </si>
  <si>
    <t>05/28/2020:09:13:12</t>
  </si>
  <si>
    <t>05/28/2020:09:17:49</t>
  </si>
  <si>
    <t>05/28/2020:09:23:44</t>
  </si>
  <si>
    <t>05/28/2020:09:28:03</t>
  </si>
  <si>
    <t>had to switch peri pumps</t>
  </si>
  <si>
    <t>05/28/2020:09:43:59</t>
  </si>
  <si>
    <t>05/28/2020:09:49:07</t>
  </si>
  <si>
    <t>05/28/2020:09:54:03</t>
  </si>
  <si>
    <t>05/28/2020:09:58:52</t>
  </si>
  <si>
    <t>1hr PT</t>
  </si>
  <si>
    <t>05/28/2020:11:28:51</t>
  </si>
  <si>
    <t>05/28/2020:11:40:23</t>
  </si>
  <si>
    <t>05/28/2020:12:05:37</t>
  </si>
  <si>
    <t>PT 80 min</t>
  </si>
  <si>
    <t>05/28/2020:14:08:19</t>
  </si>
  <si>
    <t>05/28/2020:14:15:19</t>
  </si>
  <si>
    <t>05/28/2020:14:24:52</t>
  </si>
  <si>
    <t>05/28/2020:14:33:04</t>
  </si>
  <si>
    <t>05/28/2020:14:39:05</t>
  </si>
  <si>
    <t>05/28/2020:14:54:21</t>
  </si>
  <si>
    <t>05/28/2020:15:13:17</t>
  </si>
  <si>
    <t>PT 100min</t>
  </si>
  <si>
    <t>Measurement Time</t>
  </si>
  <si>
    <t>Current Absolute Depth (Uncorrected)</t>
  </si>
  <si>
    <t>Corrected Depth</t>
  </si>
  <si>
    <t>Depth Rate</t>
  </si>
  <si>
    <t>Feet of Stainless Steel Used</t>
  </si>
  <si>
    <t>In line Pressure Sensor</t>
  </si>
  <si>
    <t>DPT45</t>
  </si>
  <si>
    <t>MSTJV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</si>
</sst>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\ h:mm;@"/>
    <numFmt numFmtId="166" formatCode="[$-409]m/d/yy\ h:mm\ AM/PM;@"/>
  </numFmts>
  <fonts count="23" x14ac:knownFonts="1">
    <font>
      <sz val="10"/>
      <name val="Arial"/>
      <family val="2"/>
    </font>
    <font>
      <sz val="10"/>
      <name val="Tms Rmn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7"/>
      <name val="Humnst777 BT"/>
      <family val="2"/>
    </font>
    <font>
      <sz val="24"/>
      <name val="Arial"/>
      <family val="2"/>
    </font>
    <font>
      <sz val="9"/>
      <name val="Arial"/>
      <family val="2"/>
    </font>
    <font>
      <b/>
      <vertAlign val="subscript"/>
      <sz val="10"/>
      <name val="Arial"/>
      <family val="2"/>
    </font>
    <font>
      <sz val="16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9" fontId="1" fillId="0" borderId="0" applyFont="0" applyFill="0" applyBorder="0" applyAlignment="0" applyProtection="0"/>
    <xf numFmtId="0" fontId="2" fillId="0" borderId="0"/>
  </cellStyleXfs>
  <cellXfs count="40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2" borderId="4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/>
    <xf numFmtId="0" fontId="3" fillId="2" borderId="4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Border="1"/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2" borderId="6" xfId="0" applyFont="1" applyFill="1" applyBorder="1" applyAlignment="1">
      <alignment vertical="top"/>
    </xf>
    <xf numFmtId="0" fontId="3" fillId="2" borderId="6" xfId="0" applyFont="1" applyFill="1" applyBorder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5" xfId="0" quotePrefix="1" applyNumberFormat="1" applyFont="1" applyFill="1" applyBorder="1" applyAlignment="1">
      <alignment horizontal="center"/>
    </xf>
    <xf numFmtId="9" fontId="8" fillId="2" borderId="5" xfId="2" applyFont="1" applyFill="1" applyBorder="1" applyAlignment="1">
      <alignment horizontal="center"/>
    </xf>
    <xf numFmtId="9" fontId="8" fillId="2" borderId="5" xfId="0" quotePrefix="1" applyNumberFormat="1" applyFont="1" applyFill="1" applyBorder="1" applyAlignment="1">
      <alignment horizontal="center"/>
    </xf>
    <xf numFmtId="0" fontId="8" fillId="2" borderId="5" xfId="0" quotePrefix="1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2" borderId="10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2" fillId="2" borderId="4" xfId="0" applyFont="1" applyFill="1" applyBorder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2" fillId="2" borderId="6" xfId="0" applyFont="1" applyFill="1" applyBorder="1"/>
    <xf numFmtId="0" fontId="12" fillId="0" borderId="0" xfId="0" applyFont="1" applyAlignment="1">
      <alignment horizontal="center" wrapText="1"/>
    </xf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2" xfId="1" applyFont="1" applyFill="1" applyBorder="1"/>
    <xf numFmtId="0" fontId="3" fillId="2" borderId="3" xfId="1" applyFont="1" applyFill="1" applyBorder="1"/>
    <xf numFmtId="0" fontId="3" fillId="0" borderId="0" xfId="1" applyFont="1"/>
    <xf numFmtId="0" fontId="3" fillId="2" borderId="4" xfId="1" applyFont="1" applyFill="1" applyBorder="1"/>
    <xf numFmtId="0" fontId="3" fillId="2" borderId="4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3" fillId="2" borderId="6" xfId="1" applyFont="1" applyFill="1" applyBorder="1" applyAlignment="1">
      <alignment vertical="top"/>
    </xf>
    <xf numFmtId="0" fontId="2" fillId="2" borderId="4" xfId="1" applyFont="1" applyFill="1" applyBorder="1"/>
    <xf numFmtId="0" fontId="2" fillId="0" borderId="0" xfId="1" applyFont="1"/>
    <xf numFmtId="0" fontId="3" fillId="2" borderId="6" xfId="1" applyFont="1" applyFill="1" applyBorder="1"/>
    <xf numFmtId="0" fontId="8" fillId="2" borderId="1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2" fontId="9" fillId="0" borderId="5" xfId="1" applyNumberFormat="1" applyFont="1" applyBorder="1" applyAlignment="1">
      <alignment horizontal="center"/>
    </xf>
    <xf numFmtId="1" fontId="9" fillId="0" borderId="8" xfId="1" applyNumberFormat="1" applyFont="1" applyBorder="1" applyAlignment="1">
      <alignment horizontal="center"/>
    </xf>
    <xf numFmtId="0" fontId="3" fillId="0" borderId="0" xfId="1" applyFont="1" applyBorder="1"/>
    <xf numFmtId="0" fontId="3" fillId="2" borderId="10" xfId="1" applyFont="1" applyFill="1" applyBorder="1"/>
    <xf numFmtId="0" fontId="3" fillId="2" borderId="5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8" xfId="1" applyFont="1" applyFill="1" applyBorder="1"/>
    <xf numFmtId="0" fontId="16" fillId="0" borderId="0" xfId="1" applyFont="1"/>
    <xf numFmtId="0" fontId="3" fillId="0" borderId="0" xfId="0" applyFont="1" applyAlignment="1">
      <alignment horizontal="center"/>
    </xf>
    <xf numFmtId="2" fontId="9" fillId="0" borderId="5" xfId="0" applyNumberFormat="1" applyFont="1" applyBorder="1" applyAlignment="1">
      <alignment horizontal="center"/>
    </xf>
    <xf numFmtId="2" fontId="9" fillId="0" borderId="9" xfId="0" applyNumberFormat="1" applyFont="1" applyBorder="1" applyAlignment="1">
      <alignment horizontal="center"/>
    </xf>
    <xf numFmtId="0" fontId="12" fillId="0" borderId="17" xfId="0" applyFont="1" applyBorder="1" applyAlignment="1">
      <alignment horizontal="center" wrapText="1"/>
    </xf>
    <xf numFmtId="0" fontId="2" fillId="0" borderId="0" xfId="0" applyFont="1" applyBorder="1" applyAlignment="1"/>
    <xf numFmtId="0" fontId="3" fillId="0" borderId="0" xfId="0" applyFont="1" applyAlignment="1">
      <alignment horizontal="center" vertical="top"/>
    </xf>
    <xf numFmtId="2" fontId="9" fillId="0" borderId="8" xfId="1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7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165" fontId="18" fillId="0" borderId="18" xfId="1" applyNumberFormat="1" applyFont="1" applyBorder="1" applyAlignment="1">
      <alignment horizontal="center"/>
    </xf>
    <xf numFmtId="1" fontId="9" fillId="4" borderId="5" xfId="0" applyNumberFormat="1" applyFont="1" applyFill="1" applyBorder="1" applyAlignment="1">
      <alignment horizontal="center"/>
    </xf>
    <xf numFmtId="0" fontId="3" fillId="2" borderId="11" xfId="0" applyFont="1" applyFill="1" applyBorder="1"/>
    <xf numFmtId="0" fontId="12" fillId="0" borderId="4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 wrapText="1"/>
    </xf>
    <xf numFmtId="0" fontId="12" fillId="0" borderId="0" xfId="1" applyFont="1" applyFill="1" applyAlignment="1">
      <alignment horizontal="center" wrapText="1"/>
    </xf>
    <xf numFmtId="0" fontId="3" fillId="0" borderId="8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9" xfId="1" applyFont="1" applyFill="1" applyBorder="1"/>
    <xf numFmtId="0" fontId="3" fillId="0" borderId="9" xfId="1" applyFont="1" applyFill="1" applyBorder="1" applyAlignment="1">
      <alignment horizontal="center"/>
    </xf>
    <xf numFmtId="2" fontId="9" fillId="0" borderId="5" xfId="1" applyNumberFormat="1" applyFont="1" applyFill="1" applyBorder="1" applyAlignment="1">
      <alignment horizontal="center"/>
    </xf>
    <xf numFmtId="1" fontId="9" fillId="0" borderId="8" xfId="1" applyNumberFormat="1" applyFont="1" applyFill="1" applyBorder="1" applyAlignment="1">
      <alignment horizontal="center"/>
    </xf>
    <xf numFmtId="2" fontId="9" fillId="0" borderId="8" xfId="1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3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/>
    <xf numFmtId="0" fontId="0" fillId="2" borderId="5" xfId="0" applyFont="1" applyFill="1" applyBorder="1" applyAlignment="1">
      <alignment horizontal="center"/>
    </xf>
    <xf numFmtId="9" fontId="0" fillId="2" borderId="5" xfId="2" applyFont="1" applyFill="1" applyBorder="1" applyAlignment="1">
      <alignment horizontal="center"/>
    </xf>
    <xf numFmtId="0" fontId="0" fillId="2" borderId="5" xfId="0" quotePrefix="1" applyFont="1" applyFill="1" applyBorder="1" applyAlignment="1">
      <alignment horizontal="center"/>
    </xf>
    <xf numFmtId="2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0" xfId="0" applyFont="1"/>
    <xf numFmtId="0" fontId="5" fillId="0" borderId="0" xfId="0" applyFont="1"/>
    <xf numFmtId="0" fontId="3" fillId="2" borderId="20" xfId="0" applyFont="1" applyFill="1" applyBorder="1"/>
    <xf numFmtId="0" fontId="3" fillId="2" borderId="11" xfId="0" applyFont="1" applyFill="1" applyBorder="1" applyAlignment="1">
      <alignment vertical="top"/>
    </xf>
    <xf numFmtId="0" fontId="0" fillId="5" borderId="12" xfId="0" applyFont="1" applyFill="1" applyBorder="1"/>
    <xf numFmtId="0" fontId="0" fillId="5" borderId="7" xfId="0" applyFont="1" applyFill="1" applyBorder="1"/>
    <xf numFmtId="0" fontId="0" fillId="0" borderId="0" xfId="0" applyFont="1" applyBorder="1" applyAlignment="1" applyProtection="1"/>
    <xf numFmtId="14" fontId="0" fillId="0" borderId="5" xfId="0" applyNumberFormat="1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/>
    </xf>
    <xf numFmtId="0" fontId="3" fillId="2" borderId="3" xfId="0" applyFont="1" applyFill="1" applyBorder="1" applyProtection="1"/>
    <xf numFmtId="0" fontId="12" fillId="0" borderId="0" xfId="0" applyFont="1" applyBorder="1" applyAlignment="1" applyProtection="1"/>
    <xf numFmtId="0" fontId="0" fillId="0" borderId="11" xfId="0" applyFont="1" applyBorder="1" applyAlignment="1" applyProtection="1"/>
    <xf numFmtId="0" fontId="0" fillId="0" borderId="11" xfId="1" applyFont="1" applyBorder="1" applyAlignment="1" applyProtection="1">
      <alignment horizontal="right"/>
    </xf>
    <xf numFmtId="0" fontId="0" fillId="0" borderId="5" xfId="0" applyFont="1" applyBorder="1" applyAlignment="1" applyProtection="1"/>
    <xf numFmtId="0" fontId="0" fillId="0" borderId="0" xfId="1" applyFont="1" applyBorder="1" applyAlignment="1" applyProtection="1">
      <alignment horizontal="right"/>
    </xf>
    <xf numFmtId="0" fontId="0" fillId="0" borderId="6" xfId="0" applyFont="1" applyBorder="1" applyAlignment="1" applyProtection="1"/>
    <xf numFmtId="0" fontId="0" fillId="0" borderId="2" xfId="0" applyFont="1" applyBorder="1" applyAlignment="1" applyProtection="1"/>
    <xf numFmtId="2" fontId="0" fillId="0" borderId="2" xfId="0" applyNumberFormat="1" applyFont="1" applyBorder="1" applyAlignment="1" applyProtection="1">
      <alignment horizontal="center"/>
    </xf>
    <xf numFmtId="22" fontId="0" fillId="6" borderId="0" xfId="0" applyNumberFormat="1" applyFont="1" applyFill="1" applyBorder="1" applyAlignment="1">
      <alignment horizontal="left" vertical="center"/>
    </xf>
    <xf numFmtId="0" fontId="0" fillId="6" borderId="0" xfId="0" applyFont="1" applyFill="1" applyBorder="1" applyAlignment="1">
      <alignment vertical="center"/>
    </xf>
    <xf numFmtId="0" fontId="0" fillId="6" borderId="2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2" fontId="0" fillId="6" borderId="21" xfId="0" applyNumberFormat="1" applyFont="1" applyFill="1" applyBorder="1" applyAlignment="1">
      <alignment horizontal="left" vertical="center" wrapText="1"/>
    </xf>
    <xf numFmtId="22" fontId="0" fillId="6" borderId="2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22" fontId="2" fillId="6" borderId="21" xfId="1" applyNumberFormat="1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4" fillId="0" borderId="0" xfId="0" applyFont="1" applyBorder="1" applyAlignment="1"/>
    <xf numFmtId="165" fontId="18" fillId="0" borderId="18" xfId="1" applyNumberFormat="1" applyFont="1" applyFill="1" applyBorder="1" applyAlignment="1">
      <alignment horizontal="center"/>
    </xf>
    <xf numFmtId="0" fontId="12" fillId="0" borderId="0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0" xfId="1" applyFont="1" applyBorder="1" applyAlignment="1" applyProtection="1">
      <alignment horizontal="right"/>
    </xf>
    <xf numFmtId="0" fontId="12" fillId="0" borderId="0" xfId="0" applyFont="1" applyBorder="1" applyAlignment="1">
      <alignment horizontal="center" wrapText="1"/>
    </xf>
    <xf numFmtId="0" fontId="0" fillId="0" borderId="18" xfId="0" applyNumberFormat="1" applyFont="1" applyFill="1" applyBorder="1" applyAlignment="1" applyProtection="1">
      <alignment horizontal="center"/>
      <protection locked="0"/>
    </xf>
    <xf numFmtId="0" fontId="0" fillId="0" borderId="18" xfId="0" applyNumberFormat="1" applyFont="1" applyBorder="1" applyAlignment="1" applyProtection="1">
      <alignment horizontal="center"/>
      <protection locked="0"/>
    </xf>
    <xf numFmtId="0" fontId="0" fillId="0" borderId="0" xfId="1" applyFont="1" applyBorder="1" applyAlignment="1" applyProtection="1">
      <alignment horizontal="right"/>
    </xf>
    <xf numFmtId="0" fontId="3" fillId="0" borderId="0" xfId="0" applyFont="1" applyAlignment="1">
      <alignment horizontal="right"/>
    </xf>
    <xf numFmtId="2" fontId="0" fillId="0" borderId="18" xfId="0" applyNumberFormat="1" applyFont="1" applyBorder="1" applyAlignment="1" applyProtection="1">
      <alignment horizontal="center"/>
      <protection locked="0"/>
    </xf>
    <xf numFmtId="1" fontId="0" fillId="0" borderId="18" xfId="0" applyNumberFormat="1" applyFont="1" applyBorder="1" applyAlignment="1" applyProtection="1">
      <alignment horizontal="center"/>
      <protection locked="0"/>
    </xf>
    <xf numFmtId="2" fontId="0" fillId="0" borderId="18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0" fontId="0" fillId="0" borderId="0" xfId="1" applyFont="1" applyBorder="1" applyAlignment="1" applyProtection="1"/>
    <xf numFmtId="0" fontId="0" fillId="0" borderId="0" xfId="0" applyFont="1" applyBorder="1" applyAlignment="1" applyProtection="1">
      <alignment horizontal="center"/>
    </xf>
    <xf numFmtId="2" fontId="0" fillId="0" borderId="0" xfId="0" applyNumberFormat="1" applyFont="1" applyBorder="1" applyAlignment="1" applyProtection="1">
      <alignment horizontal="center"/>
    </xf>
    <xf numFmtId="0" fontId="3" fillId="2" borderId="20" xfId="1" applyFont="1" applyFill="1" applyBorder="1"/>
    <xf numFmtId="0" fontId="8" fillId="2" borderId="0" xfId="0" quotePrefix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" fontId="9" fillId="0" borderId="18" xfId="1" applyNumberFormat="1" applyFont="1" applyFill="1" applyBorder="1" applyAlignment="1">
      <alignment horizontal="center"/>
    </xf>
    <xf numFmtId="0" fontId="3" fillId="0" borderId="5" xfId="1" applyFont="1" applyBorder="1"/>
    <xf numFmtId="0" fontId="12" fillId="0" borderId="11" xfId="1" applyFont="1" applyFill="1" applyBorder="1" applyAlignment="1">
      <alignment horizontal="center"/>
    </xf>
    <xf numFmtId="0" fontId="3" fillId="0" borderId="19" xfId="1" applyFont="1" applyBorder="1"/>
    <xf numFmtId="0" fontId="3" fillId="0" borderId="5" xfId="1" applyFont="1" applyFill="1" applyBorder="1" applyAlignment="1">
      <alignment horizontal="center"/>
    </xf>
    <xf numFmtId="0" fontId="12" fillId="6" borderId="23" xfId="1" applyFont="1" applyFill="1" applyBorder="1" applyAlignment="1">
      <alignment horizontal="center" wrapText="1"/>
    </xf>
    <xf numFmtId="0" fontId="12" fillId="0" borderId="6" xfId="1" applyFont="1" applyFill="1" applyBorder="1" applyAlignment="1">
      <alignment horizontal="center"/>
    </xf>
    <xf numFmtId="0" fontId="12" fillId="6" borderId="17" xfId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5" xfId="0" applyFont="1" applyFill="1" applyBorder="1"/>
    <xf numFmtId="0" fontId="0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4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horizontal="center"/>
    </xf>
    <xf numFmtId="0" fontId="12" fillId="0" borderId="11" xfId="0" applyFont="1" applyBorder="1" applyAlignment="1">
      <alignment horizontal="center" wrapText="1"/>
    </xf>
    <xf numFmtId="0" fontId="0" fillId="2" borderId="18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9" fontId="0" fillId="2" borderId="18" xfId="2" applyFont="1" applyFill="1" applyBorder="1" applyAlignment="1">
      <alignment horizontal="center"/>
    </xf>
    <xf numFmtId="0" fontId="0" fillId="5" borderId="24" xfId="0" applyFont="1" applyFill="1" applyBorder="1"/>
    <xf numFmtId="0" fontId="3" fillId="0" borderId="0" xfId="1" applyFont="1" applyBorder="1" applyProtection="1">
      <protection locked="0"/>
    </xf>
    <xf numFmtId="0" fontId="3" fillId="0" borderId="0" xfId="1" applyFont="1" applyBorder="1" applyAlignment="1" applyProtection="1">
      <alignment vertical="top"/>
      <protection locked="0"/>
    </xf>
    <xf numFmtId="2" fontId="21" fillId="6" borderId="21" xfId="0" applyNumberFormat="1" applyFont="1" applyFill="1" applyBorder="1" applyAlignment="1" applyProtection="1">
      <alignment horizontal="left" vertical="center" wrapText="1"/>
      <protection locked="0"/>
    </xf>
    <xf numFmtId="0" fontId="21" fillId="6" borderId="2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0" xfId="0" applyFont="1" applyBorder="1" applyAlignment="1">
      <alignment horizontal="center"/>
    </xf>
    <xf numFmtId="0" fontId="3" fillId="2" borderId="1" xfId="3" applyFont="1" applyFill="1" applyBorder="1"/>
    <xf numFmtId="0" fontId="3" fillId="2" borderId="2" xfId="3" applyFont="1" applyFill="1" applyBorder="1"/>
    <xf numFmtId="0" fontId="3" fillId="2" borderId="3" xfId="3" applyFont="1" applyFill="1" applyBorder="1"/>
    <xf numFmtId="0" fontId="3" fillId="0" borderId="0" xfId="3" applyFont="1"/>
    <xf numFmtId="0" fontId="3" fillId="2" borderId="4" xfId="3" applyFont="1" applyFill="1" applyBorder="1"/>
    <xf numFmtId="0" fontId="3" fillId="2" borderId="4" xfId="3" applyFont="1" applyFill="1" applyBorder="1" applyAlignment="1">
      <alignment vertical="top"/>
    </xf>
    <xf numFmtId="0" fontId="3" fillId="0" borderId="0" xfId="3" applyFont="1" applyAlignment="1">
      <alignment vertical="top"/>
    </xf>
    <xf numFmtId="0" fontId="3" fillId="0" borderId="0" xfId="3" applyFont="1" applyFill="1" applyAlignment="1"/>
    <xf numFmtId="0" fontId="3" fillId="0" borderId="0" xfId="3" applyFont="1" applyFill="1" applyAlignment="1">
      <alignment horizontal="center"/>
    </xf>
    <xf numFmtId="0" fontId="11" fillId="0" borderId="0" xfId="3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0" fillId="0" borderId="0" xfId="3" applyFont="1" applyFill="1" applyAlignment="1">
      <alignment horizontal="right" wrapText="1"/>
    </xf>
    <xf numFmtId="14" fontId="2" fillId="0" borderId="5" xfId="3" applyNumberFormat="1" applyFont="1" applyFill="1" applyBorder="1" applyAlignment="1" applyProtection="1">
      <alignment horizontal="left"/>
      <protection locked="0"/>
    </xf>
    <xf numFmtId="0" fontId="6" fillId="0" borderId="0" xfId="3" applyFont="1" applyFill="1" applyAlignment="1">
      <alignment horizontal="center"/>
    </xf>
    <xf numFmtId="0" fontId="2" fillId="0" borderId="0" xfId="3" applyFont="1" applyFill="1" applyAlignment="1">
      <alignment horizontal="right"/>
    </xf>
    <xf numFmtId="0" fontId="3" fillId="0" borderId="0" xfId="3" applyFont="1" applyFill="1" applyBorder="1" applyAlignment="1"/>
    <xf numFmtId="0" fontId="0" fillId="0" borderId="0" xfId="3" applyFont="1" applyFill="1" applyAlignment="1">
      <alignment horizontal="right"/>
    </xf>
    <xf numFmtId="0" fontId="3" fillId="0" borderId="0" xfId="3" applyFont="1" applyFill="1" applyAlignment="1">
      <alignment horizontal="left"/>
    </xf>
    <xf numFmtId="0" fontId="2" fillId="0" borderId="0" xfId="3" applyFont="1" applyFill="1" applyBorder="1" applyAlignment="1">
      <alignment horizontal="right"/>
    </xf>
    <xf numFmtId="0" fontId="3" fillId="0" borderId="6" xfId="3" applyFont="1" applyFill="1" applyBorder="1" applyAlignment="1"/>
    <xf numFmtId="0" fontId="3" fillId="2" borderId="6" xfId="3" applyFont="1" applyFill="1" applyBorder="1" applyAlignment="1">
      <alignment vertical="top"/>
    </xf>
    <xf numFmtId="0" fontId="3" fillId="0" borderId="14" xfId="3" applyFont="1" applyFill="1" applyBorder="1" applyAlignment="1"/>
    <xf numFmtId="0" fontId="3" fillId="0" borderId="15" xfId="3" applyFont="1" applyFill="1" applyBorder="1" applyAlignment="1"/>
    <xf numFmtId="0" fontId="3" fillId="0" borderId="16" xfId="3" applyFont="1" applyFill="1" applyBorder="1" applyAlignment="1"/>
    <xf numFmtId="0" fontId="2" fillId="2" borderId="4" xfId="3" applyFont="1" applyFill="1" applyBorder="1"/>
    <xf numFmtId="0" fontId="12" fillId="0" borderId="4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 wrapText="1"/>
    </xf>
    <xf numFmtId="0" fontId="12" fillId="0" borderId="0" xfId="3" applyFont="1" applyFill="1" applyAlignment="1">
      <alignment horizontal="center" wrapText="1"/>
    </xf>
    <xf numFmtId="0" fontId="12" fillId="0" borderId="1" xfId="3" applyFont="1" applyFill="1" applyBorder="1" applyAlignment="1">
      <alignment horizontal="center"/>
    </xf>
    <xf numFmtId="0" fontId="12" fillId="0" borderId="17" xfId="3" applyFont="1" applyFill="1" applyBorder="1" applyAlignment="1">
      <alignment horizontal="center"/>
    </xf>
    <xf numFmtId="0" fontId="2" fillId="2" borderId="6" xfId="3" applyFont="1" applyFill="1" applyBorder="1"/>
    <xf numFmtId="0" fontId="2" fillId="0" borderId="0" xfId="3" applyFont="1"/>
    <xf numFmtId="0" fontId="3" fillId="0" borderId="8" xfId="3" applyFont="1" applyFill="1" applyBorder="1" applyAlignment="1">
      <alignment horizontal="center"/>
    </xf>
    <xf numFmtId="0" fontId="7" fillId="0" borderId="9" xfId="3" applyFont="1" applyFill="1" applyBorder="1" applyAlignment="1">
      <alignment horizontal="center"/>
    </xf>
    <xf numFmtId="0" fontId="3" fillId="0" borderId="10" xfId="3" applyFont="1" applyFill="1" applyBorder="1" applyAlignment="1">
      <alignment horizontal="center"/>
    </xf>
    <xf numFmtId="0" fontId="7" fillId="0" borderId="10" xfId="3" applyFont="1" applyFill="1" applyBorder="1" applyAlignment="1">
      <alignment horizontal="center"/>
    </xf>
    <xf numFmtId="0" fontId="3" fillId="0" borderId="9" xfId="3" applyFont="1" applyFill="1" applyBorder="1"/>
    <xf numFmtId="0" fontId="3" fillId="0" borderId="9" xfId="3" applyFont="1" applyFill="1" applyBorder="1" applyAlignment="1">
      <alignment horizontal="center"/>
    </xf>
    <xf numFmtId="0" fontId="3" fillId="0" borderId="5" xfId="3" applyFont="1" applyFill="1" applyBorder="1" applyAlignment="1">
      <alignment horizontal="center"/>
    </xf>
    <xf numFmtId="0" fontId="3" fillId="0" borderId="5" xfId="3" applyFont="1" applyFill="1" applyBorder="1"/>
    <xf numFmtId="0" fontId="3" fillId="0" borderId="8" xfId="3" applyFont="1" applyFill="1" applyBorder="1"/>
    <xf numFmtId="0" fontId="3" fillId="2" borderId="6" xfId="3" applyFont="1" applyFill="1" applyBorder="1"/>
    <xf numFmtId="0" fontId="8" fillId="2" borderId="11" xfId="3" applyFont="1" applyFill="1" applyBorder="1" applyAlignment="1">
      <alignment horizontal="center"/>
    </xf>
    <xf numFmtId="0" fontId="8" fillId="0" borderId="5" xfId="3" applyFont="1" applyFill="1" applyBorder="1" applyAlignment="1">
      <alignment horizontal="center"/>
    </xf>
    <xf numFmtId="0" fontId="8" fillId="0" borderId="2" xfId="3" quotePrefix="1" applyNumberFormat="1" applyFont="1" applyFill="1" applyBorder="1" applyAlignment="1">
      <alignment horizontal="center"/>
    </xf>
    <xf numFmtId="9" fontId="8" fillId="0" borderId="5" xfId="3" quotePrefix="1" applyNumberFormat="1" applyFont="1" applyFill="1" applyBorder="1" applyAlignment="1">
      <alignment horizontal="center"/>
    </xf>
    <xf numFmtId="0" fontId="8" fillId="0" borderId="5" xfId="3" quotePrefix="1" applyFont="1" applyFill="1" applyBorder="1" applyAlignment="1">
      <alignment horizontal="center"/>
    </xf>
    <xf numFmtId="0" fontId="8" fillId="0" borderId="0" xfId="3" applyFont="1" applyFill="1" applyBorder="1" applyAlignment="1">
      <alignment horizontal="center"/>
    </xf>
    <xf numFmtId="0" fontId="8" fillId="0" borderId="20" xfId="3" applyFont="1" applyFill="1" applyBorder="1" applyAlignment="1">
      <alignment horizontal="center"/>
    </xf>
    <xf numFmtId="0" fontId="8" fillId="2" borderId="6" xfId="3" applyFont="1" applyFill="1" applyBorder="1" applyAlignment="1">
      <alignment horizontal="center"/>
    </xf>
    <xf numFmtId="0" fontId="8" fillId="0" borderId="0" xfId="3" applyFont="1" applyAlignment="1">
      <alignment horizontal="center"/>
    </xf>
    <xf numFmtId="2" fontId="9" fillId="0" borderId="5" xfId="3" applyNumberFormat="1" applyFont="1" applyFill="1" applyBorder="1" applyAlignment="1">
      <alignment horizontal="center"/>
    </xf>
    <xf numFmtId="165" fontId="18" fillId="0" borderId="18" xfId="3" applyNumberFormat="1" applyFont="1" applyFill="1" applyBorder="1" applyAlignment="1">
      <alignment horizontal="center" wrapText="1"/>
    </xf>
    <xf numFmtId="1" fontId="9" fillId="0" borderId="8" xfId="3" applyNumberFormat="1" applyFont="1" applyFill="1" applyBorder="1" applyAlignment="1">
      <alignment horizontal="center"/>
    </xf>
    <xf numFmtId="2" fontId="9" fillId="0" borderId="8" xfId="3" applyNumberFormat="1" applyFont="1" applyFill="1" applyBorder="1" applyAlignment="1">
      <alignment horizontal="center"/>
    </xf>
    <xf numFmtId="1" fontId="9" fillId="0" borderId="5" xfId="3" applyNumberFormat="1" applyFont="1" applyFill="1" applyBorder="1" applyAlignment="1">
      <alignment horizontal="center"/>
    </xf>
    <xf numFmtId="0" fontId="3" fillId="0" borderId="0" xfId="3" applyFont="1" applyBorder="1"/>
    <xf numFmtId="2" fontId="9" fillId="0" borderId="5" xfId="3" applyNumberFormat="1" applyFont="1" applyBorder="1" applyAlignment="1">
      <alignment horizontal="center"/>
    </xf>
    <xf numFmtId="1" fontId="9" fillId="0" borderId="8" xfId="3" applyNumberFormat="1" applyFont="1" applyBorder="1" applyAlignment="1">
      <alignment horizontal="center"/>
    </xf>
    <xf numFmtId="2" fontId="9" fillId="0" borderId="8" xfId="3" applyNumberFormat="1" applyFont="1" applyBorder="1" applyAlignment="1">
      <alignment horizontal="center"/>
    </xf>
    <xf numFmtId="1" fontId="9" fillId="0" borderId="5" xfId="3" applyNumberFormat="1" applyFont="1" applyBorder="1" applyAlignment="1">
      <alignment horizontal="center"/>
    </xf>
    <xf numFmtId="0" fontId="3" fillId="2" borderId="10" xfId="3" applyFont="1" applyFill="1" applyBorder="1"/>
    <xf numFmtId="0" fontId="3" fillId="2" borderId="5" xfId="3" applyFont="1" applyFill="1" applyBorder="1"/>
    <xf numFmtId="0" fontId="3" fillId="2" borderId="2" xfId="3" applyFont="1" applyFill="1" applyBorder="1" applyAlignment="1">
      <alignment horizontal="center"/>
    </xf>
    <xf numFmtId="0" fontId="3" fillId="2" borderId="8" xfId="3" applyFont="1" applyFill="1" applyBorder="1"/>
    <xf numFmtId="0" fontId="16" fillId="0" borderId="0" xfId="3" applyFont="1"/>
    <xf numFmtId="166" fontId="18" fillId="0" borderId="18" xfId="3" applyNumberFormat="1" applyFont="1" applyFill="1" applyBorder="1" applyAlignment="1">
      <alignment horizontal="center" wrapText="1"/>
    </xf>
    <xf numFmtId="0" fontId="0" fillId="0" borderId="11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21" fillId="6" borderId="25" xfId="0" applyNumberFormat="1" applyFont="1" applyFill="1" applyBorder="1" applyAlignment="1" applyProtection="1">
      <alignment horizontal="left" vertical="center" wrapText="1"/>
      <protection locked="0"/>
    </xf>
    <xf numFmtId="2" fontId="0" fillId="0" borderId="17" xfId="0" applyNumberFormat="1" applyFont="1" applyBorder="1" applyAlignment="1">
      <alignment horizontal="center"/>
    </xf>
    <xf numFmtId="1" fontId="0" fillId="0" borderId="17" xfId="0" applyNumberFormat="1" applyFont="1" applyBorder="1" applyAlignment="1">
      <alignment horizontal="center"/>
    </xf>
    <xf numFmtId="0" fontId="0" fillId="0" borderId="17" xfId="0" applyNumberFormat="1" applyFont="1" applyBorder="1" applyAlignment="1" applyProtection="1">
      <alignment horizontal="center"/>
      <protection locked="0"/>
    </xf>
    <xf numFmtId="1" fontId="0" fillId="0" borderId="17" xfId="0" applyNumberFormat="1" applyFont="1" applyBorder="1" applyAlignment="1" applyProtection="1">
      <alignment horizontal="center"/>
      <protection locked="0"/>
    </xf>
    <xf numFmtId="0" fontId="21" fillId="6" borderId="26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2" xfId="0" applyNumberFormat="1" applyFont="1" applyFill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3" fillId="0" borderId="18" xfId="0" applyFont="1" applyBorder="1"/>
    <xf numFmtId="0" fontId="3" fillId="0" borderId="0" xfId="0" applyFont="1" applyBorder="1" applyAlignment="1">
      <alignment wrapText="1"/>
    </xf>
    <xf numFmtId="0" fontId="2" fillId="0" borderId="0" xfId="3" applyFont="1" applyAlignment="1">
      <alignment horizontal="right"/>
    </xf>
    <xf numFmtId="0" fontId="2" fillId="0" borderId="0" xfId="3" applyFont="1" applyBorder="1" applyAlignment="1">
      <alignment horizontal="right"/>
    </xf>
    <xf numFmtId="0" fontId="3" fillId="0" borderId="11" xfId="0" applyFont="1" applyBorder="1" applyAlignment="1"/>
    <xf numFmtId="0" fontId="12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2" fontId="2" fillId="0" borderId="2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14" fontId="0" fillId="6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3" applyFont="1" applyAlignment="1">
      <alignment horizontal="right"/>
    </xf>
    <xf numFmtId="0" fontId="0" fillId="0" borderId="18" xfId="0" applyFont="1" applyBorder="1" applyAlignment="1" applyProtection="1">
      <alignment wrapText="1"/>
      <protection locked="0"/>
    </xf>
    <xf numFmtId="0" fontId="0" fillId="6" borderId="18" xfId="0" applyFont="1" applyFill="1" applyBorder="1" applyAlignment="1" applyProtection="1">
      <alignment wrapText="1"/>
      <protection locked="0"/>
    </xf>
    <xf numFmtId="1" fontId="0" fillId="0" borderId="8" xfId="0" applyNumberFormat="1" applyFont="1" applyBorder="1" applyAlignment="1" applyProtection="1">
      <protection locked="0"/>
    </xf>
    <xf numFmtId="1" fontId="0" fillId="6" borderId="21" xfId="0" applyNumberFormat="1" applyFont="1" applyFill="1" applyBorder="1" applyAlignment="1" applyProtection="1">
      <alignment wrapText="1"/>
      <protection locked="0"/>
    </xf>
    <xf numFmtId="164" fontId="0" fillId="0" borderId="8" xfId="0" applyNumberFormat="1" applyFont="1" applyBorder="1" applyAlignment="1"/>
    <xf numFmtId="2" fontId="0" fillId="6" borderId="21" xfId="0" applyNumberFormat="1" applyFont="1" applyFill="1" applyBorder="1" applyAlignment="1" applyProtection="1">
      <alignment wrapText="1"/>
      <protection locked="0"/>
    </xf>
    <xf numFmtId="2" fontId="0" fillId="0" borderId="8" xfId="0" applyNumberFormat="1" applyFont="1" applyBorder="1" applyAlignment="1" applyProtection="1">
      <protection locked="0"/>
    </xf>
    <xf numFmtId="0" fontId="11" fillId="0" borderId="20" xfId="3" applyFont="1" applyFill="1" applyBorder="1" applyAlignment="1" applyProtection="1">
      <alignment wrapText="1"/>
      <protection locked="0"/>
    </xf>
    <xf numFmtId="0" fontId="11" fillId="0" borderId="0" xfId="3" applyFont="1" applyFill="1" applyBorder="1" applyAlignment="1" applyProtection="1">
      <alignment wrapText="1"/>
      <protection locked="0"/>
    </xf>
    <xf numFmtId="0" fontId="2" fillId="0" borderId="0" xfId="3" applyFont="1" applyFill="1" applyAlignment="1">
      <alignment horizontal="center"/>
    </xf>
    <xf numFmtId="2" fontId="21" fillId="6" borderId="21" xfId="0" applyNumberFormat="1" applyFont="1" applyFill="1" applyBorder="1" applyAlignment="1" applyProtection="1">
      <alignment horizontal="center" vertical="center" wrapText="1"/>
      <protection locked="0"/>
    </xf>
    <xf numFmtId="1" fontId="21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21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21" fillId="6" borderId="19" xfId="0" applyFont="1" applyFill="1" applyBorder="1" applyAlignment="1">
      <alignment horizontal="left" vertical="center" wrapText="1"/>
    </xf>
    <xf numFmtId="0" fontId="21" fillId="6" borderId="27" xfId="0" applyFont="1" applyFill="1" applyBorder="1" applyAlignment="1">
      <alignment horizontal="left" vertical="center" wrapText="1"/>
    </xf>
    <xf numFmtId="164" fontId="0" fillId="0" borderId="8" xfId="0" applyNumberFormat="1" applyFont="1" applyBorder="1" applyAlignment="1">
      <alignment horizontal="center"/>
    </xf>
    <xf numFmtId="0" fontId="12" fillId="0" borderId="17" xfId="0" applyFont="1" applyBorder="1" applyAlignment="1">
      <alignment horizontal="center" wrapText="1"/>
    </xf>
    <xf numFmtId="14" fontId="2" fillId="0" borderId="5" xfId="3" applyNumberFormat="1" applyFont="1" applyFill="1" applyBorder="1" applyAlignment="1" applyProtection="1">
      <alignment horizontal="center"/>
      <protection locked="0"/>
    </xf>
    <xf numFmtId="0" fontId="12" fillId="0" borderId="17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" fontId="0" fillId="6" borderId="21" xfId="0" applyNumberFormat="1" applyFont="1" applyFill="1" applyBorder="1" applyAlignment="1" applyProtection="1">
      <alignment horizontal="left" vertical="center" wrapText="1"/>
      <protection locked="0"/>
    </xf>
    <xf numFmtId="164" fontId="0" fillId="0" borderId="8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12" fillId="0" borderId="20" xfId="0" applyFont="1" applyBorder="1" applyAlignment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17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1" fontId="21" fillId="6" borderId="25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/>
    <xf numFmtId="1" fontId="0" fillId="0" borderId="18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"/>
    </xf>
    <xf numFmtId="14" fontId="21" fillId="6" borderId="21" xfId="3" applyNumberFormat="1" applyFont="1" applyFill="1" applyBorder="1" applyAlignment="1" applyProtection="1">
      <alignment horizontal="left" vertical="center" wrapText="1"/>
      <protection locked="0"/>
    </xf>
    <xf numFmtId="1" fontId="21" fillId="6" borderId="21" xfId="0" applyNumberFormat="1" applyFont="1" applyFill="1" applyBorder="1" applyAlignment="1" applyProtection="1">
      <alignment horizontal="left" vertical="center" wrapText="1"/>
      <protection locked="0"/>
    </xf>
    <xf numFmtId="2" fontId="21" fillId="6" borderId="21" xfId="0" applyNumberFormat="1" applyFont="1" applyFill="1" applyBorder="1" applyAlignment="1">
      <alignment horizontal="left" vertical="center" wrapText="1"/>
    </xf>
    <xf numFmtId="22" fontId="21" fillId="6" borderId="21" xfId="0" applyNumberFormat="1" applyFont="1" applyFill="1" applyBorder="1" applyAlignment="1" applyProtection="1">
      <alignment horizontal="left" vertical="center" wrapText="1"/>
      <protection locked="0"/>
    </xf>
    <xf numFmtId="164" fontId="21" fillId="6" borderId="21" xfId="0" applyNumberFormat="1" applyFont="1" applyFill="1" applyBorder="1" applyAlignment="1">
      <alignment horizontal="left" vertical="center" wrapText="1"/>
    </xf>
    <xf numFmtId="0" fontId="21" fillId="6" borderId="21" xfId="0" applyFont="1" applyFill="1" applyBorder="1" applyAlignment="1">
      <alignment horizontal="left" vertical="center" wrapText="1"/>
    </xf>
    <xf numFmtId="0" fontId="21" fillId="6" borderId="21" xfId="0" applyFont="1" applyFill="1" applyBorder="1" applyAlignment="1" applyProtection="1">
      <alignment horizontal="left" vertical="center" wrapText="1"/>
      <protection locked="0"/>
    </xf>
    <xf numFmtId="1" fontId="9" fillId="0" borderId="22" xfId="3" applyNumberFormat="1" applyFont="1" applyFill="1" applyBorder="1" applyAlignment="1" applyProtection="1">
      <alignment horizontal="left" wrapText="1"/>
    </xf>
    <xf numFmtId="1" fontId="9" fillId="0" borderId="2" xfId="3" applyNumberFormat="1" applyFont="1" applyFill="1" applyBorder="1" applyAlignment="1" applyProtection="1">
      <alignment horizontal="left" wrapText="1"/>
    </xf>
    <xf numFmtId="1" fontId="9" fillId="0" borderId="19" xfId="3" applyNumberFormat="1" applyFont="1" applyFill="1" applyBorder="1" applyAlignment="1" applyProtection="1">
      <alignment horizontal="left" wrapText="1"/>
    </xf>
    <xf numFmtId="0" fontId="3" fillId="0" borderId="0" xfId="3" applyFont="1" applyAlignment="1">
      <alignment horizontal="right"/>
    </xf>
    <xf numFmtId="0" fontId="0" fillId="0" borderId="2" xfId="3" applyFont="1" applyFill="1" applyBorder="1" applyAlignment="1" applyProtection="1">
      <alignment horizontal="left"/>
      <protection locked="0"/>
    </xf>
    <xf numFmtId="2" fontId="2" fillId="0" borderId="2" xfId="3" applyNumberFormat="1" applyFont="1" applyFill="1" applyBorder="1" applyAlignment="1" applyProtection="1">
      <alignment horizontal="left"/>
      <protection locked="0"/>
    </xf>
    <xf numFmtId="0" fontId="2" fillId="0" borderId="2" xfId="3" applyFont="1" applyFill="1" applyBorder="1" applyAlignment="1" applyProtection="1">
      <alignment horizontal="left"/>
      <protection locked="0"/>
    </xf>
    <xf numFmtId="2" fontId="2" fillId="0" borderId="2" xfId="3" quotePrefix="1" applyNumberFormat="1" applyFont="1" applyFill="1" applyBorder="1" applyAlignment="1" applyProtection="1">
      <alignment horizontal="left"/>
      <protection locked="0"/>
    </xf>
    <xf numFmtId="0" fontId="20" fillId="0" borderId="12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/>
    </xf>
    <xf numFmtId="0" fontId="20" fillId="0" borderId="13" xfId="3" applyFont="1" applyFill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2" fillId="0" borderId="20" xfId="3" applyFont="1" applyFill="1" applyBorder="1" applyAlignment="1">
      <alignment horizontal="center"/>
    </xf>
    <xf numFmtId="0" fontId="12" fillId="0" borderId="3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18" fillId="0" borderId="0" xfId="3" applyFont="1" applyFill="1" applyAlignment="1">
      <alignment horizontal="right" wrapText="1"/>
    </xf>
    <xf numFmtId="0" fontId="0" fillId="0" borderId="5" xfId="3" applyFont="1" applyFill="1" applyBorder="1" applyAlignment="1" applyProtection="1">
      <alignment horizontal="left"/>
      <protection locked="0"/>
    </xf>
    <xf numFmtId="0" fontId="2" fillId="0" borderId="5" xfId="3" applyFont="1" applyFill="1" applyBorder="1" applyAlignment="1" applyProtection="1">
      <alignment horizontal="left"/>
      <protection locked="0"/>
    </xf>
    <xf numFmtId="0" fontId="0" fillId="0" borderId="2" xfId="3" applyNumberFormat="1" applyFont="1" applyFill="1" applyBorder="1" applyAlignment="1" applyProtection="1">
      <alignment horizontal="left"/>
      <protection locked="0"/>
    </xf>
    <xf numFmtId="0" fontId="11" fillId="0" borderId="1" xfId="3" applyFont="1" applyFill="1" applyBorder="1" applyAlignment="1">
      <alignment horizontal="right"/>
    </xf>
    <xf numFmtId="0" fontId="11" fillId="0" borderId="11" xfId="3" applyFont="1" applyFill="1" applyBorder="1" applyAlignment="1">
      <alignment horizontal="right"/>
    </xf>
    <xf numFmtId="0" fontId="4" fillId="0" borderId="20" xfId="3" applyFont="1" applyFill="1" applyBorder="1" applyAlignment="1" applyProtection="1">
      <alignment horizontal="left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14" fillId="0" borderId="20" xfId="3" applyFont="1" applyFill="1" applyBorder="1" applyAlignment="1">
      <alignment horizontal="center"/>
    </xf>
    <xf numFmtId="0" fontId="11" fillId="0" borderId="20" xfId="3" applyFont="1" applyFill="1" applyBorder="1" applyAlignment="1">
      <alignment horizontal="right"/>
    </xf>
    <xf numFmtId="0" fontId="11" fillId="0" borderId="0" xfId="3" applyFont="1" applyFill="1" applyBorder="1" applyAlignment="1">
      <alignment horizontal="right"/>
    </xf>
    <xf numFmtId="0" fontId="10" fillId="0" borderId="20" xfId="3" applyFont="1" applyFill="1" applyBorder="1" applyAlignment="1" applyProtection="1">
      <alignment horizontal="center"/>
      <protection locked="0"/>
    </xf>
    <xf numFmtId="0" fontId="10" fillId="0" borderId="3" xfId="3" applyFont="1" applyFill="1" applyBorder="1" applyAlignment="1" applyProtection="1">
      <alignment horizontal="center"/>
      <protection locked="0"/>
    </xf>
    <xf numFmtId="0" fontId="10" fillId="0" borderId="0" xfId="3" applyFont="1" applyFill="1" applyBorder="1" applyAlignment="1" applyProtection="1">
      <alignment horizontal="center"/>
      <protection locked="0"/>
    </xf>
    <xf numFmtId="0" fontId="10" fillId="0" borderId="6" xfId="3" applyFont="1" applyFill="1" applyBorder="1" applyAlignment="1" applyProtection="1">
      <alignment horizontal="center"/>
      <protection locked="0"/>
    </xf>
    <xf numFmtId="0" fontId="10" fillId="0" borderId="0" xfId="3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4" fillId="0" borderId="11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right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2" fillId="0" borderId="11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9" fontId="0" fillId="2" borderId="2" xfId="2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5" xfId="0" applyFont="1" applyBorder="1" applyAlignment="1" applyProtection="1">
      <alignment horizontal="center"/>
    </xf>
    <xf numFmtId="0" fontId="0" fillId="5" borderId="24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14" fillId="0" borderId="1" xfId="0" applyFont="1" applyFill="1" applyBorder="1" applyAlignment="1" applyProtection="1">
      <alignment horizontal="center"/>
    </xf>
    <xf numFmtId="0" fontId="14" fillId="0" borderId="20" xfId="0" applyFont="1" applyFill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164" fontId="0" fillId="0" borderId="18" xfId="0" applyNumberFormat="1" applyFont="1" applyBorder="1" applyAlignment="1" applyProtection="1">
      <alignment horizontal="center"/>
      <protection locked="0"/>
    </xf>
    <xf numFmtId="0" fontId="0" fillId="0" borderId="18" xfId="0" applyFont="1" applyBorder="1" applyAlignment="1" applyProtection="1">
      <protection locked="0"/>
    </xf>
    <xf numFmtId="0" fontId="12" fillId="0" borderId="3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12" fillId="0" borderId="1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0" xfId="0" quotePrefix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2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2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" fontId="21" fillId="6" borderId="21" xfId="3" applyNumberFormat="1" applyFont="1" applyFill="1" applyBorder="1" applyAlignment="1" applyProtection="1">
      <alignment horizontal="left" vertical="center" wrapText="1"/>
      <protection locked="0"/>
    </xf>
    <xf numFmtId="2" fontId="21" fillId="6" borderId="5" xfId="3" applyNumberFormat="1" applyFont="1" applyFill="1" applyBorder="1" applyAlignment="1" applyProtection="1">
      <alignment horizontal="left" vertical="center" wrapText="1"/>
      <protection locked="0"/>
    </xf>
    <xf numFmtId="0" fontId="21" fillId="6" borderId="21" xfId="3" applyFont="1" applyFill="1" applyBorder="1" applyAlignment="1" applyProtection="1">
      <alignment horizontal="left" vertical="center" wrapText="1"/>
      <protection locked="0"/>
    </xf>
    <xf numFmtId="0" fontId="22" fillId="6" borderId="3" xfId="3" applyFont="1" applyFill="1" applyBorder="1" applyAlignment="1" applyProtection="1">
      <alignment horizontal="left" vertical="center" wrapText="1"/>
      <protection locked="0"/>
    </xf>
    <xf numFmtId="0" fontId="22" fillId="6" borderId="0" xfId="3" applyFont="1" applyFill="1" applyBorder="1" applyAlignment="1" applyProtection="1">
      <alignment horizontal="left" vertical="center" wrapText="1"/>
      <protection locked="0"/>
    </xf>
    <xf numFmtId="0" fontId="22" fillId="6" borderId="6" xfId="3" applyFont="1" applyFill="1" applyBorder="1" applyAlignment="1" applyProtection="1">
      <alignment horizontal="left" vertical="center" wrapText="1"/>
      <protection locked="0"/>
    </xf>
    <xf numFmtId="0" fontId="22" fillId="6" borderId="20" xfId="3" applyFont="1" applyFill="1" applyBorder="1" applyAlignment="1" applyProtection="1">
      <alignment horizontal="left" vertical="center" wrapText="1"/>
      <protection locked="0"/>
    </xf>
    <xf numFmtId="0" fontId="22" fillId="6" borderId="5" xfId="3" applyFont="1" applyFill="1" applyBorder="1" applyAlignment="1" applyProtection="1">
      <alignment horizontal="left" vertical="center" wrapText="1"/>
      <protection locked="0"/>
    </xf>
    <xf numFmtId="0" fontId="11" fillId="0" borderId="0" xfId="3" applyFont="1" applyFill="1" applyBorder="1" applyAlignment="1">
      <alignment horizontal="center"/>
    </xf>
    <xf numFmtId="0" fontId="21" fillId="6" borderId="5" xfId="3" applyFont="1" applyFill="1" applyBorder="1" applyAlignment="1" applyProtection="1">
      <alignment horizontal="left" vertical="center" wrapText="1"/>
      <protection locked="0"/>
    </xf>
    <xf numFmtId="14" fontId="21" fillId="6" borderId="21" xfId="3" applyNumberFormat="1" applyFont="1" applyFill="1" applyBorder="1" applyAlignment="1" applyProtection="1">
      <alignment horizontal="left" vertical="center" wrapText="1"/>
      <protection locked="0"/>
    </xf>
    <xf numFmtId="14" fontId="21" fillId="6" borderId="28" xfId="3" applyNumberFormat="1" applyFont="1" applyFill="1" applyBorder="1" applyAlignment="1" applyProtection="1">
      <alignment horizontal="left" vertical="center" wrapText="1"/>
      <protection locked="0"/>
    </xf>
    <xf numFmtId="2" fontId="21" fillId="6" borderId="21" xfId="3" quotePrefix="1" applyNumberFormat="1" applyFont="1" applyFill="1" applyBorder="1" applyAlignment="1" applyProtection="1">
      <alignment horizontal="left" vertical="center" wrapText="1"/>
      <protection locked="0"/>
    </xf>
    <xf numFmtId="2" fontId="21" fillId="6" borderId="5" xfId="3" quotePrefix="1" applyNumberFormat="1" applyFont="1" applyFill="1" applyBorder="1" applyAlignment="1" applyProtection="1">
      <alignment horizontal="left" vertical="center" wrapText="1"/>
      <protection locked="0"/>
    </xf>
    <xf numFmtId="0" fontId="20" fillId="0" borderId="22" xfId="1" applyFont="1" applyFill="1" applyBorder="1" applyAlignment="1">
      <alignment horizontal="center"/>
    </xf>
    <xf numFmtId="0" fontId="20" fillId="0" borderId="2" xfId="1" applyFont="1" applyFill="1" applyBorder="1" applyAlignment="1">
      <alignment horizontal="center"/>
    </xf>
  </cellXfs>
  <cellStyles count="4">
    <cellStyle name="Normal" xfId="0" builtinId="0"/>
    <cellStyle name="Normal_Groundwater Profile Log" xfId="1" xr:uid="{00000000-0005-0000-0000-000001000000}"/>
    <cellStyle name="Normal_Groundwater Profile Log 2" xfId="3" xr:uid="{00000000-0005-0000-0000-000002000000}"/>
    <cellStyle name="Percent" xfId="2" builtinId="5"/>
  </cellStyles>
  <dxfs count="25">
    <dxf>
      <fill>
        <patternFill>
          <bgColor indexed="1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IK</c:v>
          </c:tx>
          <c:marker>
            <c:symbol val="none"/>
          </c:marker>
          <c:xVal>
            <c:numRef>
              <c:f>'Processed Ik'!$H$2:$H$2911</c:f>
              <c:numCache>
                <c:formatCode>General</c:formatCode>
                <c:ptCount val="2910"/>
                <c:pt idx="0">
                  <c:v>3.6168</c:v>
                </c:pt>
                <c:pt idx="1">
                  <c:v>3.6190000000000002</c:v>
                </c:pt>
                <c:pt idx="2">
                  <c:v>3.6146000000000003</c:v>
                </c:pt>
                <c:pt idx="3">
                  <c:v>3.6091000000000006</c:v>
                </c:pt>
                <c:pt idx="4">
                  <c:v>3.6102000000000003</c:v>
                </c:pt>
                <c:pt idx="5">
                  <c:v>3.6311000000000004</c:v>
                </c:pt>
                <c:pt idx="6">
                  <c:v>3.6080000000000001</c:v>
                </c:pt>
                <c:pt idx="7">
                  <c:v>3.6091000000000006</c:v>
                </c:pt>
                <c:pt idx="8">
                  <c:v>3.63</c:v>
                </c:pt>
                <c:pt idx="9">
                  <c:v>3.6410000000000005</c:v>
                </c:pt>
                <c:pt idx="10">
                  <c:v>3.6322000000000005</c:v>
                </c:pt>
                <c:pt idx="11">
                  <c:v>3.6344000000000003</c:v>
                </c:pt>
                <c:pt idx="12">
                  <c:v>3.6333000000000002</c:v>
                </c:pt>
                <c:pt idx="13">
                  <c:v>3.6476000000000002</c:v>
                </c:pt>
                <c:pt idx="14">
                  <c:v>3.6168</c:v>
                </c:pt>
                <c:pt idx="15">
                  <c:v>3.6245000000000003</c:v>
                </c:pt>
                <c:pt idx="16">
                  <c:v>3.5904000000000003</c:v>
                </c:pt>
                <c:pt idx="17">
                  <c:v>3.6003000000000003</c:v>
                </c:pt>
                <c:pt idx="18">
                  <c:v>3.6058000000000003</c:v>
                </c:pt>
                <c:pt idx="19">
                  <c:v>3.5717000000000003</c:v>
                </c:pt>
                <c:pt idx="20">
                  <c:v>3.5761000000000003</c:v>
                </c:pt>
                <c:pt idx="21">
                  <c:v>3.6025</c:v>
                </c:pt>
                <c:pt idx="22">
                  <c:v>3.5926000000000005</c:v>
                </c:pt>
                <c:pt idx="23">
                  <c:v>3.5815999999999999</c:v>
                </c:pt>
                <c:pt idx="24">
                  <c:v>3.5904000000000003</c:v>
                </c:pt>
                <c:pt idx="25">
                  <c:v>3.5838000000000001</c:v>
                </c:pt>
                <c:pt idx="26">
                  <c:v>3.5948000000000002</c:v>
                </c:pt>
                <c:pt idx="27">
                  <c:v>3.5761000000000003</c:v>
                </c:pt>
                <c:pt idx="28">
                  <c:v>3.5552000000000006</c:v>
                </c:pt>
                <c:pt idx="29">
                  <c:v>3.5607000000000002</c:v>
                </c:pt>
                <c:pt idx="30">
                  <c:v>3.5541</c:v>
                </c:pt>
                <c:pt idx="31">
                  <c:v>3.5398000000000001</c:v>
                </c:pt>
                <c:pt idx="32">
                  <c:v>3.5387000000000004</c:v>
                </c:pt>
                <c:pt idx="33">
                  <c:v>3.5453000000000001</c:v>
                </c:pt>
                <c:pt idx="34">
                  <c:v>3.5387000000000004</c:v>
                </c:pt>
                <c:pt idx="35">
                  <c:v>3.5508000000000006</c:v>
                </c:pt>
                <c:pt idx="36">
                  <c:v>3.5629</c:v>
                </c:pt>
                <c:pt idx="37">
                  <c:v>3.5288000000000004</c:v>
                </c:pt>
                <c:pt idx="38">
                  <c:v>3.5519000000000003</c:v>
                </c:pt>
                <c:pt idx="39">
                  <c:v>3.5497000000000001</c:v>
                </c:pt>
                <c:pt idx="40">
                  <c:v>3.5266000000000002</c:v>
                </c:pt>
                <c:pt idx="41">
                  <c:v>3.5188999999999999</c:v>
                </c:pt>
                <c:pt idx="42">
                  <c:v>3.5035000000000003</c:v>
                </c:pt>
                <c:pt idx="43">
                  <c:v>3.4771000000000005</c:v>
                </c:pt>
                <c:pt idx="44">
                  <c:v>3.4782000000000002</c:v>
                </c:pt>
                <c:pt idx="45">
                  <c:v>3.4441000000000002</c:v>
                </c:pt>
                <c:pt idx="46">
                  <c:v>3.4683000000000002</c:v>
                </c:pt>
                <c:pt idx="47">
                  <c:v>3.5013000000000001</c:v>
                </c:pt>
                <c:pt idx="48">
                  <c:v>3.4848000000000003</c:v>
                </c:pt>
                <c:pt idx="49">
                  <c:v>3.4716000000000005</c:v>
                </c:pt>
                <c:pt idx="50">
                  <c:v>3.4672000000000005</c:v>
                </c:pt>
                <c:pt idx="51">
                  <c:v>3.4386000000000001</c:v>
                </c:pt>
                <c:pt idx="52">
                  <c:v>3.3979000000000004</c:v>
                </c:pt>
                <c:pt idx="53">
                  <c:v>3.3968000000000003</c:v>
                </c:pt>
                <c:pt idx="54">
                  <c:v>3.4001000000000006</c:v>
                </c:pt>
                <c:pt idx="55">
                  <c:v>3.3836000000000004</c:v>
                </c:pt>
                <c:pt idx="56">
                  <c:v>3.3583000000000003</c:v>
                </c:pt>
                <c:pt idx="57">
                  <c:v>3.2912000000000003</c:v>
                </c:pt>
                <c:pt idx="58">
                  <c:v>3.2373000000000003</c:v>
                </c:pt>
                <c:pt idx="59">
                  <c:v>3.1702000000000004</c:v>
                </c:pt>
                <c:pt idx="60">
                  <c:v>3.1262000000000003</c:v>
                </c:pt>
                <c:pt idx="61">
                  <c:v>3.0877000000000003</c:v>
                </c:pt>
                <c:pt idx="62">
                  <c:v>3.0811000000000006</c:v>
                </c:pt>
                <c:pt idx="63">
                  <c:v>3.0579999999999998</c:v>
                </c:pt>
                <c:pt idx="64">
                  <c:v>3.0844</c:v>
                </c:pt>
                <c:pt idx="65">
                  <c:v>3.0052000000000003</c:v>
                </c:pt>
                <c:pt idx="66">
                  <c:v>2.9183000000000003</c:v>
                </c:pt>
                <c:pt idx="67">
                  <c:v>2.8028000000000004</c:v>
                </c:pt>
                <c:pt idx="68">
                  <c:v>2.7643</c:v>
                </c:pt>
                <c:pt idx="69">
                  <c:v>2.7390000000000003</c:v>
                </c:pt>
                <c:pt idx="70">
                  <c:v>2.7104000000000004</c:v>
                </c:pt>
                <c:pt idx="71">
                  <c:v>2.6312000000000002</c:v>
                </c:pt>
                <c:pt idx="72">
                  <c:v>3.3473000000000006</c:v>
                </c:pt>
                <c:pt idx="73">
                  <c:v>3.2593000000000005</c:v>
                </c:pt>
                <c:pt idx="74">
                  <c:v>3.1504000000000003</c:v>
                </c:pt>
                <c:pt idx="75">
                  <c:v>3.0448</c:v>
                </c:pt>
                <c:pt idx="76">
                  <c:v>2.8644000000000003</c:v>
                </c:pt>
                <c:pt idx="77">
                  <c:v>2.7621000000000002</c:v>
                </c:pt>
                <c:pt idx="78">
                  <c:v>2.6972</c:v>
                </c:pt>
                <c:pt idx="79">
                  <c:v>2.6422000000000003</c:v>
                </c:pt>
                <c:pt idx="80">
                  <c:v>2.6466000000000003</c:v>
                </c:pt>
                <c:pt idx="81">
                  <c:v>2.6939000000000002</c:v>
                </c:pt>
                <c:pt idx="82">
                  <c:v>2.6587000000000001</c:v>
                </c:pt>
                <c:pt idx="83">
                  <c:v>2.4970000000000003</c:v>
                </c:pt>
                <c:pt idx="84">
                  <c:v>2.2693000000000003</c:v>
                </c:pt>
                <c:pt idx="85">
                  <c:v>2.1142000000000003</c:v>
                </c:pt>
                <c:pt idx="86">
                  <c:v>2.0867</c:v>
                </c:pt>
                <c:pt idx="87">
                  <c:v>2.1087000000000002</c:v>
                </c:pt>
                <c:pt idx="88">
                  <c:v>2.2539000000000002</c:v>
                </c:pt>
                <c:pt idx="89">
                  <c:v>2.4904000000000002</c:v>
                </c:pt>
                <c:pt idx="90">
                  <c:v>2.7676000000000003</c:v>
                </c:pt>
                <c:pt idx="91">
                  <c:v>3.0855000000000006</c:v>
                </c:pt>
                <c:pt idx="92">
                  <c:v>3.355</c:v>
                </c:pt>
                <c:pt idx="93">
                  <c:v>3.5123000000000002</c:v>
                </c:pt>
                <c:pt idx="94">
                  <c:v>3.5893000000000002</c:v>
                </c:pt>
                <c:pt idx="95">
                  <c:v>3.6454000000000004</c:v>
                </c:pt>
                <c:pt idx="96">
                  <c:v>3.7235</c:v>
                </c:pt>
                <c:pt idx="97">
                  <c:v>3.7235</c:v>
                </c:pt>
                <c:pt idx="98">
                  <c:v>3.6828000000000003</c:v>
                </c:pt>
                <c:pt idx="99">
                  <c:v>3.6739999999999999</c:v>
                </c:pt>
                <c:pt idx="100">
                  <c:v>3.7246000000000006</c:v>
                </c:pt>
                <c:pt idx="101">
                  <c:v>3.7246000000000006</c:v>
                </c:pt>
                <c:pt idx="102">
                  <c:v>3.7114000000000003</c:v>
                </c:pt>
                <c:pt idx="103">
                  <c:v>3.7279</c:v>
                </c:pt>
                <c:pt idx="104">
                  <c:v>3.7290000000000005</c:v>
                </c:pt>
                <c:pt idx="105">
                  <c:v>3.7389000000000001</c:v>
                </c:pt>
                <c:pt idx="106">
                  <c:v>3.7257000000000002</c:v>
                </c:pt>
                <c:pt idx="107">
                  <c:v>3.7609000000000004</c:v>
                </c:pt>
                <c:pt idx="108">
                  <c:v>3.7268000000000003</c:v>
                </c:pt>
                <c:pt idx="109">
                  <c:v>3.7928000000000002</c:v>
                </c:pt>
                <c:pt idx="110">
                  <c:v>3.7015000000000007</c:v>
                </c:pt>
                <c:pt idx="111">
                  <c:v>3.5541</c:v>
                </c:pt>
                <c:pt idx="112">
                  <c:v>3.4639000000000002</c:v>
                </c:pt>
                <c:pt idx="113">
                  <c:v>3.3341000000000003</c:v>
                </c:pt>
                <c:pt idx="114">
                  <c:v>3.2505000000000002</c:v>
                </c:pt>
                <c:pt idx="115">
                  <c:v>3.1977000000000002</c:v>
                </c:pt>
                <c:pt idx="116">
                  <c:v>3.0756000000000001</c:v>
                </c:pt>
                <c:pt idx="117">
                  <c:v>3.0547000000000004</c:v>
                </c:pt>
                <c:pt idx="118">
                  <c:v>2.9821</c:v>
                </c:pt>
                <c:pt idx="119">
                  <c:v>2.5762000000000005</c:v>
                </c:pt>
                <c:pt idx="120">
                  <c:v>2.0603000000000002</c:v>
                </c:pt>
                <c:pt idx="121">
                  <c:v>1.8689000000000002</c:v>
                </c:pt>
                <c:pt idx="122">
                  <c:v>1.7556000000000003</c:v>
                </c:pt>
                <c:pt idx="123">
                  <c:v>1.881</c:v>
                </c:pt>
                <c:pt idx="124">
                  <c:v>2.0097</c:v>
                </c:pt>
                <c:pt idx="125">
                  <c:v>2.0218000000000003</c:v>
                </c:pt>
                <c:pt idx="126">
                  <c:v>1.9987000000000001</c:v>
                </c:pt>
                <c:pt idx="127">
                  <c:v>1.9987000000000001</c:v>
                </c:pt>
                <c:pt idx="128">
                  <c:v>1.9272000000000002</c:v>
                </c:pt>
                <c:pt idx="129">
                  <c:v>1.9272000000000002</c:v>
                </c:pt>
                <c:pt idx="130">
                  <c:v>2.0394000000000001</c:v>
                </c:pt>
                <c:pt idx="131">
                  <c:v>1.9800000000000002</c:v>
                </c:pt>
                <c:pt idx="132">
                  <c:v>1.9008</c:v>
                </c:pt>
                <c:pt idx="133">
                  <c:v>1.8733000000000002</c:v>
                </c:pt>
                <c:pt idx="134">
                  <c:v>1.8755000000000002</c:v>
                </c:pt>
                <c:pt idx="135">
                  <c:v>2.7885000000000004</c:v>
                </c:pt>
                <c:pt idx="136">
                  <c:v>2.9161000000000001</c:v>
                </c:pt>
                <c:pt idx="137">
                  <c:v>2.8589000000000007</c:v>
                </c:pt>
                <c:pt idx="138">
                  <c:v>2.8127</c:v>
                </c:pt>
                <c:pt idx="139">
                  <c:v>2.7797000000000005</c:v>
                </c:pt>
                <c:pt idx="140">
                  <c:v>2.7346000000000004</c:v>
                </c:pt>
                <c:pt idx="141">
                  <c:v>2.5751000000000004</c:v>
                </c:pt>
                <c:pt idx="142">
                  <c:v>2.4728000000000003</c:v>
                </c:pt>
                <c:pt idx="143">
                  <c:v>2.3243</c:v>
                </c:pt>
                <c:pt idx="144">
                  <c:v>2.2693000000000003</c:v>
                </c:pt>
                <c:pt idx="145">
                  <c:v>1.8986000000000001</c:v>
                </c:pt>
                <c:pt idx="146">
                  <c:v>2.3077999999999999</c:v>
                </c:pt>
                <c:pt idx="147">
                  <c:v>2.5245000000000002</c:v>
                </c:pt>
                <c:pt idx="148">
                  <c:v>3.5024000000000006</c:v>
                </c:pt>
                <c:pt idx="149">
                  <c:v>3.7642000000000007</c:v>
                </c:pt>
                <c:pt idx="150">
                  <c:v>3.7565000000000004</c:v>
                </c:pt>
                <c:pt idx="151">
                  <c:v>3.6366000000000005</c:v>
                </c:pt>
                <c:pt idx="152">
                  <c:v>3.4309000000000007</c:v>
                </c:pt>
                <c:pt idx="153">
                  <c:v>3.2570999999999999</c:v>
                </c:pt>
                <c:pt idx="154">
                  <c:v>3.0975999999999999</c:v>
                </c:pt>
                <c:pt idx="155">
                  <c:v>2.9864999999999999</c:v>
                </c:pt>
                <c:pt idx="156">
                  <c:v>2.9216000000000002</c:v>
                </c:pt>
                <c:pt idx="157">
                  <c:v>2.8875000000000002</c:v>
                </c:pt>
                <c:pt idx="158">
                  <c:v>2.8457000000000003</c:v>
                </c:pt>
                <c:pt idx="159">
                  <c:v>2.7984000000000004</c:v>
                </c:pt>
                <c:pt idx="160">
                  <c:v>2.7302000000000004</c:v>
                </c:pt>
                <c:pt idx="161">
                  <c:v>2.6741000000000001</c:v>
                </c:pt>
                <c:pt idx="162">
                  <c:v>2.5619000000000005</c:v>
                </c:pt>
                <c:pt idx="163">
                  <c:v>2.4584999999999999</c:v>
                </c:pt>
                <c:pt idx="164">
                  <c:v>2.3650000000000002</c:v>
                </c:pt>
                <c:pt idx="165">
                  <c:v>2.3056000000000001</c:v>
                </c:pt>
                <c:pt idx="166">
                  <c:v>2.2803</c:v>
                </c:pt>
                <c:pt idx="167">
                  <c:v>2.2473000000000005</c:v>
                </c:pt>
                <c:pt idx="168">
                  <c:v>2.1956000000000002</c:v>
                </c:pt>
                <c:pt idx="169">
                  <c:v>2.1593000000000004</c:v>
                </c:pt>
                <c:pt idx="170">
                  <c:v>2.1373000000000002</c:v>
                </c:pt>
                <c:pt idx="171">
                  <c:v>2.0855999999999999</c:v>
                </c:pt>
                <c:pt idx="172">
                  <c:v>2.1186000000000003</c:v>
                </c:pt>
                <c:pt idx="173">
                  <c:v>2.1065</c:v>
                </c:pt>
                <c:pt idx="174">
                  <c:v>2.1230000000000002</c:v>
                </c:pt>
                <c:pt idx="175">
                  <c:v>2.2011000000000003</c:v>
                </c:pt>
                <c:pt idx="176">
                  <c:v>2.1648000000000001</c:v>
                </c:pt>
                <c:pt idx="177">
                  <c:v>2.1076000000000001</c:v>
                </c:pt>
                <c:pt idx="178">
                  <c:v>2.0779000000000001</c:v>
                </c:pt>
                <c:pt idx="179">
                  <c:v>2.0955000000000004</c:v>
                </c:pt>
                <c:pt idx="180">
                  <c:v>2.1461000000000001</c:v>
                </c:pt>
                <c:pt idx="181">
                  <c:v>1.8887000000000003</c:v>
                </c:pt>
                <c:pt idx="182">
                  <c:v>2.0306000000000002</c:v>
                </c:pt>
                <c:pt idx="183">
                  <c:v>2.0988000000000002</c:v>
                </c:pt>
                <c:pt idx="184">
                  <c:v>2.1835000000000004</c:v>
                </c:pt>
                <c:pt idx="185">
                  <c:v>2.2231000000000001</c:v>
                </c:pt>
                <c:pt idx="186">
                  <c:v>2.2814000000000001</c:v>
                </c:pt>
                <c:pt idx="187">
                  <c:v>2.2021999999999999</c:v>
                </c:pt>
                <c:pt idx="188">
                  <c:v>2.2737000000000003</c:v>
                </c:pt>
                <c:pt idx="189">
                  <c:v>2.3628000000000005</c:v>
                </c:pt>
                <c:pt idx="190">
                  <c:v>2.4013</c:v>
                </c:pt>
                <c:pt idx="191">
                  <c:v>2.387</c:v>
                </c:pt>
                <c:pt idx="192">
                  <c:v>2.3881000000000001</c:v>
                </c:pt>
                <c:pt idx="193">
                  <c:v>2.3650000000000002</c:v>
                </c:pt>
                <c:pt idx="194">
                  <c:v>2.3584000000000005</c:v>
                </c:pt>
                <c:pt idx="195">
                  <c:v>2.4056999999999999</c:v>
                </c:pt>
                <c:pt idx="196">
                  <c:v>2.508</c:v>
                </c:pt>
                <c:pt idx="197">
                  <c:v>2.5971000000000006</c:v>
                </c:pt>
                <c:pt idx="198">
                  <c:v>2.7786</c:v>
                </c:pt>
                <c:pt idx="199">
                  <c:v>2.9864999999999999</c:v>
                </c:pt>
                <c:pt idx="200">
                  <c:v>3.1075000000000004</c:v>
                </c:pt>
                <c:pt idx="201">
                  <c:v>3.2318000000000002</c:v>
                </c:pt>
                <c:pt idx="202">
                  <c:v>3.2032000000000003</c:v>
                </c:pt>
                <c:pt idx="203">
                  <c:v>3.0866000000000002</c:v>
                </c:pt>
                <c:pt idx="204">
                  <c:v>3.2076000000000002</c:v>
                </c:pt>
                <c:pt idx="205">
                  <c:v>3.1394000000000002</c:v>
                </c:pt>
                <c:pt idx="206">
                  <c:v>3.1163000000000003</c:v>
                </c:pt>
                <c:pt idx="207">
                  <c:v>3.1339000000000006</c:v>
                </c:pt>
                <c:pt idx="208">
                  <c:v>3.1999</c:v>
                </c:pt>
                <c:pt idx="209">
                  <c:v>3.036</c:v>
                </c:pt>
                <c:pt idx="210">
                  <c:v>2.8160000000000003</c:v>
                </c:pt>
                <c:pt idx="211">
                  <c:v>2.6785000000000001</c:v>
                </c:pt>
                <c:pt idx="212">
                  <c:v>2.8391000000000002</c:v>
                </c:pt>
                <c:pt idx="213">
                  <c:v>3.278</c:v>
                </c:pt>
                <c:pt idx="214">
                  <c:v>3.0019000000000005</c:v>
                </c:pt>
                <c:pt idx="215">
                  <c:v>2.9359000000000002</c:v>
                </c:pt>
                <c:pt idx="216">
                  <c:v>3.1218000000000004</c:v>
                </c:pt>
                <c:pt idx="217">
                  <c:v>3.0635000000000003</c:v>
                </c:pt>
                <c:pt idx="218">
                  <c:v>2.7093000000000003</c:v>
                </c:pt>
                <c:pt idx="219">
                  <c:v>3.0140000000000007</c:v>
                </c:pt>
                <c:pt idx="220">
                  <c:v>3.0943000000000005</c:v>
                </c:pt>
                <c:pt idx="221">
                  <c:v>2.9997000000000003</c:v>
                </c:pt>
                <c:pt idx="222">
                  <c:v>2.8853000000000004</c:v>
                </c:pt>
                <c:pt idx="223">
                  <c:v>2.7808000000000002</c:v>
                </c:pt>
                <c:pt idx="224">
                  <c:v>2.7016</c:v>
                </c:pt>
                <c:pt idx="225">
                  <c:v>2.6312000000000002</c:v>
                </c:pt>
                <c:pt idx="226">
                  <c:v>2.5641000000000003</c:v>
                </c:pt>
                <c:pt idx="227">
                  <c:v>2.5542000000000002</c:v>
                </c:pt>
                <c:pt idx="228">
                  <c:v>2.5542000000000002</c:v>
                </c:pt>
                <c:pt idx="229">
                  <c:v>2.5586000000000002</c:v>
                </c:pt>
                <c:pt idx="230">
                  <c:v>2.5982000000000003</c:v>
                </c:pt>
                <c:pt idx="231">
                  <c:v>2.5916000000000001</c:v>
                </c:pt>
                <c:pt idx="232">
                  <c:v>2.5949</c:v>
                </c:pt>
                <c:pt idx="233">
                  <c:v>2.5575000000000006</c:v>
                </c:pt>
                <c:pt idx="234">
                  <c:v>2.4859999999999998</c:v>
                </c:pt>
                <c:pt idx="235">
                  <c:v>2.4662000000000002</c:v>
                </c:pt>
                <c:pt idx="236">
                  <c:v>2.4640000000000004</c:v>
                </c:pt>
                <c:pt idx="237">
                  <c:v>2.4651000000000005</c:v>
                </c:pt>
                <c:pt idx="238">
                  <c:v>2.0988000000000002</c:v>
                </c:pt>
                <c:pt idx="239">
                  <c:v>2.4563000000000001</c:v>
                </c:pt>
                <c:pt idx="240">
                  <c:v>2.5068999999999999</c:v>
                </c:pt>
                <c:pt idx="241">
                  <c:v>2.4728000000000003</c:v>
                </c:pt>
                <c:pt idx="242">
                  <c:v>2.4992000000000001</c:v>
                </c:pt>
                <c:pt idx="243">
                  <c:v>2.4904000000000002</c:v>
                </c:pt>
                <c:pt idx="244">
                  <c:v>2.5289000000000001</c:v>
                </c:pt>
                <c:pt idx="245">
                  <c:v>2.5322000000000005</c:v>
                </c:pt>
                <c:pt idx="246">
                  <c:v>2.5388000000000002</c:v>
                </c:pt>
                <c:pt idx="247">
                  <c:v>2.4717000000000002</c:v>
                </c:pt>
                <c:pt idx="248">
                  <c:v>2.4299000000000004</c:v>
                </c:pt>
                <c:pt idx="249">
                  <c:v>2.4144999999999999</c:v>
                </c:pt>
                <c:pt idx="250">
                  <c:v>2.4805000000000001</c:v>
                </c:pt>
                <c:pt idx="251">
                  <c:v>2.5762000000000005</c:v>
                </c:pt>
                <c:pt idx="252">
                  <c:v>2.5861000000000001</c:v>
                </c:pt>
                <c:pt idx="253">
                  <c:v>2.6257000000000001</c:v>
                </c:pt>
                <c:pt idx="254">
                  <c:v>2.6125000000000003</c:v>
                </c:pt>
                <c:pt idx="255">
                  <c:v>2.6158000000000001</c:v>
                </c:pt>
                <c:pt idx="256">
                  <c:v>2.5498000000000003</c:v>
                </c:pt>
                <c:pt idx="257">
                  <c:v>2.5003000000000002</c:v>
                </c:pt>
                <c:pt idx="258">
                  <c:v>2.4563000000000001</c:v>
                </c:pt>
                <c:pt idx="259">
                  <c:v>2.4739000000000004</c:v>
                </c:pt>
                <c:pt idx="260">
                  <c:v>2.5542000000000002</c:v>
                </c:pt>
                <c:pt idx="261">
                  <c:v>2.5355000000000003</c:v>
                </c:pt>
                <c:pt idx="262">
                  <c:v>2.4673000000000003</c:v>
                </c:pt>
                <c:pt idx="263">
                  <c:v>2.3166000000000002</c:v>
                </c:pt>
                <c:pt idx="264">
                  <c:v>2.2406999999999999</c:v>
                </c:pt>
                <c:pt idx="265">
                  <c:v>2.1626000000000003</c:v>
                </c:pt>
                <c:pt idx="266">
                  <c:v>2.1274000000000002</c:v>
                </c:pt>
                <c:pt idx="267">
                  <c:v>2.1087000000000002</c:v>
                </c:pt>
                <c:pt idx="268">
                  <c:v>2.0559000000000003</c:v>
                </c:pt>
                <c:pt idx="269">
                  <c:v>2.0823</c:v>
                </c:pt>
                <c:pt idx="270">
                  <c:v>2.1208</c:v>
                </c:pt>
                <c:pt idx="271">
                  <c:v>2.0526000000000004</c:v>
                </c:pt>
                <c:pt idx="272">
                  <c:v>2.1131000000000002</c:v>
                </c:pt>
                <c:pt idx="273">
                  <c:v>2.0702000000000003</c:v>
                </c:pt>
                <c:pt idx="274">
                  <c:v>2.0614000000000003</c:v>
                </c:pt>
                <c:pt idx="275">
                  <c:v>1.8755000000000002</c:v>
                </c:pt>
                <c:pt idx="276">
                  <c:v>1.7809000000000001</c:v>
                </c:pt>
                <c:pt idx="277">
                  <c:v>1.6742000000000001</c:v>
                </c:pt>
                <c:pt idx="278">
                  <c:v>1.6489000000000003</c:v>
                </c:pt>
                <c:pt idx="279">
                  <c:v>1.6973</c:v>
                </c:pt>
                <c:pt idx="280">
                  <c:v>1.7116000000000002</c:v>
                </c:pt>
                <c:pt idx="281">
                  <c:v>1.7556000000000003</c:v>
                </c:pt>
                <c:pt idx="282">
                  <c:v>1.6709000000000001</c:v>
                </c:pt>
                <c:pt idx="283">
                  <c:v>1.5389000000000002</c:v>
                </c:pt>
                <c:pt idx="284">
                  <c:v>1.5125000000000002</c:v>
                </c:pt>
                <c:pt idx="285">
                  <c:v>1.8623000000000003</c:v>
                </c:pt>
                <c:pt idx="286">
                  <c:v>2.2858000000000001</c:v>
                </c:pt>
                <c:pt idx="287">
                  <c:v>2.7071000000000001</c:v>
                </c:pt>
                <c:pt idx="288">
                  <c:v>2.8292000000000002</c:v>
                </c:pt>
                <c:pt idx="289">
                  <c:v>2.7984000000000004</c:v>
                </c:pt>
                <c:pt idx="290">
                  <c:v>2.8501000000000003</c:v>
                </c:pt>
                <c:pt idx="291">
                  <c:v>2.8556000000000004</c:v>
                </c:pt>
                <c:pt idx="292">
                  <c:v>2.8347000000000002</c:v>
                </c:pt>
                <c:pt idx="293">
                  <c:v>2.7038000000000002</c:v>
                </c:pt>
                <c:pt idx="294">
                  <c:v>2.7929000000000004</c:v>
                </c:pt>
                <c:pt idx="295">
                  <c:v>2.6389</c:v>
                </c:pt>
                <c:pt idx="296">
                  <c:v>2.5971000000000006</c:v>
                </c:pt>
                <c:pt idx="297">
                  <c:v>2.7115</c:v>
                </c:pt>
                <c:pt idx="298">
                  <c:v>2.7929000000000004</c:v>
                </c:pt>
                <c:pt idx="299">
                  <c:v>2.8017000000000003</c:v>
                </c:pt>
                <c:pt idx="300">
                  <c:v>2.6135999999999999</c:v>
                </c:pt>
                <c:pt idx="301">
                  <c:v>2.6686000000000005</c:v>
                </c:pt>
                <c:pt idx="302">
                  <c:v>2.9359000000000002</c:v>
                </c:pt>
                <c:pt idx="303">
                  <c:v>2.8204000000000002</c:v>
                </c:pt>
                <c:pt idx="304">
                  <c:v>2.8061000000000003</c:v>
                </c:pt>
                <c:pt idx="305">
                  <c:v>2.0427</c:v>
                </c:pt>
                <c:pt idx="306">
                  <c:v>2.6004</c:v>
                </c:pt>
                <c:pt idx="307">
                  <c:v>3.1394000000000002</c:v>
                </c:pt>
                <c:pt idx="308">
                  <c:v>2.9997000000000003</c:v>
                </c:pt>
                <c:pt idx="309">
                  <c:v>2.8061000000000003</c:v>
                </c:pt>
                <c:pt idx="310">
                  <c:v>2.6410999999999998</c:v>
                </c:pt>
                <c:pt idx="311">
                  <c:v>2.6466000000000003</c:v>
                </c:pt>
                <c:pt idx="312">
                  <c:v>2.8743000000000003</c:v>
                </c:pt>
                <c:pt idx="313">
                  <c:v>3.2130999999999998</c:v>
                </c:pt>
                <c:pt idx="314">
                  <c:v>3.2912000000000003</c:v>
                </c:pt>
                <c:pt idx="315">
                  <c:v>3.0294000000000003</c:v>
                </c:pt>
                <c:pt idx="316">
                  <c:v>3.1427000000000005</c:v>
                </c:pt>
                <c:pt idx="317">
                  <c:v>2.4948000000000001</c:v>
                </c:pt>
                <c:pt idx="318">
                  <c:v>2.6488</c:v>
                </c:pt>
                <c:pt idx="319">
                  <c:v>2.5322000000000005</c:v>
                </c:pt>
                <c:pt idx="320">
                  <c:v>2.4948000000000001</c:v>
                </c:pt>
                <c:pt idx="321">
                  <c:v>2.7610000000000001</c:v>
                </c:pt>
                <c:pt idx="322">
                  <c:v>3.0668000000000002</c:v>
                </c:pt>
                <c:pt idx="323">
                  <c:v>2.6521000000000003</c:v>
                </c:pt>
                <c:pt idx="324">
                  <c:v>2.5465</c:v>
                </c:pt>
                <c:pt idx="325">
                  <c:v>3.0393000000000003</c:v>
                </c:pt>
                <c:pt idx="326">
                  <c:v>3.1878000000000002</c:v>
                </c:pt>
                <c:pt idx="327">
                  <c:v>3.3627000000000002</c:v>
                </c:pt>
                <c:pt idx="328">
                  <c:v>3.3088000000000002</c:v>
                </c:pt>
                <c:pt idx="329">
                  <c:v>3.1053000000000002</c:v>
                </c:pt>
                <c:pt idx="330">
                  <c:v>2.9359000000000002</c:v>
                </c:pt>
                <c:pt idx="331">
                  <c:v>3.1493000000000002</c:v>
                </c:pt>
                <c:pt idx="332">
                  <c:v>3.1757000000000004</c:v>
                </c:pt>
                <c:pt idx="333">
                  <c:v>3.1141000000000001</c:v>
                </c:pt>
                <c:pt idx="334">
                  <c:v>3.0602000000000005</c:v>
                </c:pt>
                <c:pt idx="335">
                  <c:v>3.0954000000000002</c:v>
                </c:pt>
                <c:pt idx="336">
                  <c:v>2.9205000000000001</c:v>
                </c:pt>
                <c:pt idx="337">
                  <c:v>2.9172000000000002</c:v>
                </c:pt>
                <c:pt idx="338">
                  <c:v>3.1097000000000001</c:v>
                </c:pt>
                <c:pt idx="339">
                  <c:v>2.8908000000000005</c:v>
                </c:pt>
                <c:pt idx="340">
                  <c:v>2.8182</c:v>
                </c:pt>
                <c:pt idx="341">
                  <c:v>2.9139000000000004</c:v>
                </c:pt>
                <c:pt idx="342">
                  <c:v>3.1779000000000002</c:v>
                </c:pt>
                <c:pt idx="343">
                  <c:v>2.9876000000000005</c:v>
                </c:pt>
                <c:pt idx="344">
                  <c:v>2.8743000000000003</c:v>
                </c:pt>
                <c:pt idx="345">
                  <c:v>2.9304000000000006</c:v>
                </c:pt>
                <c:pt idx="346">
                  <c:v>3.0239000000000003</c:v>
                </c:pt>
                <c:pt idx="347">
                  <c:v>3.1019999999999999</c:v>
                </c:pt>
                <c:pt idx="348">
                  <c:v>2.9380999999999999</c:v>
                </c:pt>
                <c:pt idx="349">
                  <c:v>2.9458000000000002</c:v>
                </c:pt>
                <c:pt idx="350">
                  <c:v>2.9722000000000004</c:v>
                </c:pt>
                <c:pt idx="351">
                  <c:v>2.9689000000000001</c:v>
                </c:pt>
                <c:pt idx="352">
                  <c:v>2.2352000000000003</c:v>
                </c:pt>
                <c:pt idx="353">
                  <c:v>2.3562000000000003</c:v>
                </c:pt>
                <c:pt idx="354">
                  <c:v>2.2549999999999999</c:v>
                </c:pt>
                <c:pt idx="355">
                  <c:v>2.6125000000000003</c:v>
                </c:pt>
                <c:pt idx="356">
                  <c:v>2.5113000000000003</c:v>
                </c:pt>
                <c:pt idx="357">
                  <c:v>2.8732000000000002</c:v>
                </c:pt>
                <c:pt idx="358">
                  <c:v>2.6972</c:v>
                </c:pt>
                <c:pt idx="359">
                  <c:v>2.6334000000000004</c:v>
                </c:pt>
                <c:pt idx="360">
                  <c:v>2.8797999999999999</c:v>
                </c:pt>
                <c:pt idx="361">
                  <c:v>1.2045000000000001</c:v>
                </c:pt>
                <c:pt idx="362">
                  <c:v>1.3706</c:v>
                </c:pt>
                <c:pt idx="363">
                  <c:v>0.63470000000000004</c:v>
                </c:pt>
                <c:pt idx="364">
                  <c:v>0.58740000000000003</c:v>
                </c:pt>
                <c:pt idx="365">
                  <c:v>1.6687000000000001</c:v>
                </c:pt>
                <c:pt idx="366">
                  <c:v>3.2967</c:v>
                </c:pt>
                <c:pt idx="367">
                  <c:v>3.3803000000000001</c:v>
                </c:pt>
                <c:pt idx="368">
                  <c:v>1.9646000000000001</c:v>
                </c:pt>
                <c:pt idx="369">
                  <c:v>1.8612000000000002</c:v>
                </c:pt>
                <c:pt idx="370">
                  <c:v>1.6016000000000001</c:v>
                </c:pt>
                <c:pt idx="371">
                  <c:v>1.2199</c:v>
                </c:pt>
                <c:pt idx="372">
                  <c:v>0.80630000000000002</c:v>
                </c:pt>
                <c:pt idx="373">
                  <c:v>0.79090000000000005</c:v>
                </c:pt>
                <c:pt idx="374">
                  <c:v>0.86900000000000011</c:v>
                </c:pt>
                <c:pt idx="375">
                  <c:v>0.86680000000000013</c:v>
                </c:pt>
                <c:pt idx="376">
                  <c:v>0.73040000000000005</c:v>
                </c:pt>
                <c:pt idx="377">
                  <c:v>0.67430000000000001</c:v>
                </c:pt>
                <c:pt idx="378">
                  <c:v>0.64239999999999997</c:v>
                </c:pt>
                <c:pt idx="379">
                  <c:v>0.70730000000000004</c:v>
                </c:pt>
                <c:pt idx="380">
                  <c:v>0.69410000000000005</c:v>
                </c:pt>
                <c:pt idx="381">
                  <c:v>0.60720000000000007</c:v>
                </c:pt>
                <c:pt idx="382">
                  <c:v>0.64570000000000005</c:v>
                </c:pt>
                <c:pt idx="383">
                  <c:v>0.76890000000000003</c:v>
                </c:pt>
                <c:pt idx="384">
                  <c:v>0.88660000000000017</c:v>
                </c:pt>
                <c:pt idx="385">
                  <c:v>1.0384</c:v>
                </c:pt>
                <c:pt idx="386">
                  <c:v>1.1407</c:v>
                </c:pt>
                <c:pt idx="387">
                  <c:v>3.2373000000000003</c:v>
                </c:pt>
                <c:pt idx="388">
                  <c:v>3.8753000000000006</c:v>
                </c:pt>
                <c:pt idx="389">
                  <c:v>3.8676000000000004</c:v>
                </c:pt>
                <c:pt idx="390">
                  <c:v>3.6872000000000003</c:v>
                </c:pt>
                <c:pt idx="391">
                  <c:v>2.7214000000000005</c:v>
                </c:pt>
                <c:pt idx="392">
                  <c:v>1.3101000000000003</c:v>
                </c:pt>
                <c:pt idx="393">
                  <c:v>1.2133</c:v>
                </c:pt>
                <c:pt idx="394">
                  <c:v>1.1187</c:v>
                </c:pt>
                <c:pt idx="395">
                  <c:v>1.5741000000000003</c:v>
                </c:pt>
                <c:pt idx="396">
                  <c:v>3.4540000000000006</c:v>
                </c:pt>
                <c:pt idx="397">
                  <c:v>3.5904000000000003</c:v>
                </c:pt>
                <c:pt idx="398">
                  <c:v>0.10120000000000001</c:v>
                </c:pt>
                <c:pt idx="399">
                  <c:v>0.11000000000000001</c:v>
                </c:pt>
                <c:pt idx="400">
                  <c:v>0.17820000000000003</c:v>
                </c:pt>
                <c:pt idx="401">
                  <c:v>0.48950000000000005</c:v>
                </c:pt>
                <c:pt idx="402">
                  <c:v>0.53460000000000008</c:v>
                </c:pt>
                <c:pt idx="403">
                  <c:v>0.59620000000000006</c:v>
                </c:pt>
                <c:pt idx="404">
                  <c:v>0.7601</c:v>
                </c:pt>
                <c:pt idx="405">
                  <c:v>0.6875</c:v>
                </c:pt>
                <c:pt idx="406">
                  <c:v>0.70510000000000006</c:v>
                </c:pt>
                <c:pt idx="407">
                  <c:v>0.6391</c:v>
                </c:pt>
                <c:pt idx="408">
                  <c:v>0.73370000000000013</c:v>
                </c:pt>
                <c:pt idx="409">
                  <c:v>0.67760000000000009</c:v>
                </c:pt>
                <c:pt idx="410">
                  <c:v>0.7128000000000001</c:v>
                </c:pt>
                <c:pt idx="411">
                  <c:v>0.65670000000000006</c:v>
                </c:pt>
                <c:pt idx="412">
                  <c:v>0.57200000000000006</c:v>
                </c:pt>
                <c:pt idx="413">
                  <c:v>0.6633</c:v>
                </c:pt>
                <c:pt idx="414">
                  <c:v>0.57090000000000007</c:v>
                </c:pt>
                <c:pt idx="415">
                  <c:v>0.53680000000000005</c:v>
                </c:pt>
                <c:pt idx="416">
                  <c:v>0.58080000000000009</c:v>
                </c:pt>
                <c:pt idx="417">
                  <c:v>0.64460000000000006</c:v>
                </c:pt>
                <c:pt idx="418">
                  <c:v>0.70180000000000009</c:v>
                </c:pt>
                <c:pt idx="419">
                  <c:v>0.75460000000000016</c:v>
                </c:pt>
                <c:pt idx="420">
                  <c:v>0.78210000000000002</c:v>
                </c:pt>
                <c:pt idx="421">
                  <c:v>0.80410000000000004</c:v>
                </c:pt>
                <c:pt idx="422">
                  <c:v>0.77110000000000001</c:v>
                </c:pt>
                <c:pt idx="423">
                  <c:v>0.77990000000000004</c:v>
                </c:pt>
                <c:pt idx="424">
                  <c:v>0.96030000000000004</c:v>
                </c:pt>
                <c:pt idx="425">
                  <c:v>1.0351000000000001</c:v>
                </c:pt>
                <c:pt idx="426">
                  <c:v>1.0109000000000001</c:v>
                </c:pt>
                <c:pt idx="427">
                  <c:v>1.0395000000000001</c:v>
                </c:pt>
                <c:pt idx="428">
                  <c:v>1.0087000000000002</c:v>
                </c:pt>
                <c:pt idx="429">
                  <c:v>0.97240000000000004</c:v>
                </c:pt>
                <c:pt idx="430">
                  <c:v>1.0527</c:v>
                </c:pt>
                <c:pt idx="431">
                  <c:v>1.1264000000000001</c:v>
                </c:pt>
                <c:pt idx="432">
                  <c:v>1.1473</c:v>
                </c:pt>
                <c:pt idx="433">
                  <c:v>1.1176000000000001</c:v>
                </c:pt>
                <c:pt idx="434">
                  <c:v>1.1396000000000002</c:v>
                </c:pt>
                <c:pt idx="435">
                  <c:v>1.2089000000000001</c:v>
                </c:pt>
                <c:pt idx="436">
                  <c:v>1.2595000000000001</c:v>
                </c:pt>
                <c:pt idx="437">
                  <c:v>1.3233000000000001</c:v>
                </c:pt>
                <c:pt idx="438">
                  <c:v>1.3277000000000001</c:v>
                </c:pt>
                <c:pt idx="439">
                  <c:v>1.331</c:v>
                </c:pt>
                <c:pt idx="440">
                  <c:v>1.2331000000000001</c:v>
                </c:pt>
                <c:pt idx="441">
                  <c:v>1.1583000000000001</c:v>
                </c:pt>
                <c:pt idx="442">
                  <c:v>1.1902000000000001</c:v>
                </c:pt>
                <c:pt idx="443">
                  <c:v>1.2738</c:v>
                </c:pt>
                <c:pt idx="444">
                  <c:v>1.4168000000000001</c:v>
                </c:pt>
                <c:pt idx="445">
                  <c:v>1.3893</c:v>
                </c:pt>
                <c:pt idx="446">
                  <c:v>1.3772000000000002</c:v>
                </c:pt>
                <c:pt idx="447">
                  <c:v>1.4641000000000002</c:v>
                </c:pt>
                <c:pt idx="448">
                  <c:v>1.4795</c:v>
                </c:pt>
                <c:pt idx="449">
                  <c:v>1.5037</c:v>
                </c:pt>
                <c:pt idx="450">
                  <c:v>1.3948</c:v>
                </c:pt>
                <c:pt idx="451">
                  <c:v>1.3453000000000002</c:v>
                </c:pt>
                <c:pt idx="452">
                  <c:v>1.3244</c:v>
                </c:pt>
                <c:pt idx="453">
                  <c:v>1.4190000000000003</c:v>
                </c:pt>
                <c:pt idx="454">
                  <c:v>2.4167000000000001</c:v>
                </c:pt>
                <c:pt idx="455">
                  <c:v>2.4761000000000002</c:v>
                </c:pt>
                <c:pt idx="456">
                  <c:v>2.3033999999999999</c:v>
                </c:pt>
                <c:pt idx="457">
                  <c:v>2.2637999999999998</c:v>
                </c:pt>
                <c:pt idx="458">
                  <c:v>2.4783000000000004</c:v>
                </c:pt>
                <c:pt idx="459">
                  <c:v>3.6102000000000003</c:v>
                </c:pt>
                <c:pt idx="460">
                  <c:v>3.2285000000000004</c:v>
                </c:pt>
                <c:pt idx="461">
                  <c:v>2.7049000000000003</c:v>
                </c:pt>
                <c:pt idx="462">
                  <c:v>2.9964000000000004</c:v>
                </c:pt>
                <c:pt idx="463">
                  <c:v>2.7709000000000006</c:v>
                </c:pt>
                <c:pt idx="464">
                  <c:v>2.9744000000000006</c:v>
                </c:pt>
                <c:pt idx="465">
                  <c:v>3.19</c:v>
                </c:pt>
                <c:pt idx="466">
                  <c:v>3.2736000000000001</c:v>
                </c:pt>
                <c:pt idx="467">
                  <c:v>3.2076000000000002</c:v>
                </c:pt>
                <c:pt idx="468">
                  <c:v>2.9282000000000004</c:v>
                </c:pt>
                <c:pt idx="469">
                  <c:v>2.7929000000000004</c:v>
                </c:pt>
                <c:pt idx="470">
                  <c:v>3.0151000000000003</c:v>
                </c:pt>
                <c:pt idx="471">
                  <c:v>2.7214000000000005</c:v>
                </c:pt>
                <c:pt idx="472">
                  <c:v>3.1295000000000006</c:v>
                </c:pt>
                <c:pt idx="473">
                  <c:v>3.0008000000000004</c:v>
                </c:pt>
                <c:pt idx="474">
                  <c:v>3.2758000000000003</c:v>
                </c:pt>
                <c:pt idx="475">
                  <c:v>2.8182</c:v>
                </c:pt>
                <c:pt idx="476">
                  <c:v>3.0525000000000002</c:v>
                </c:pt>
                <c:pt idx="477">
                  <c:v>2.8754</c:v>
                </c:pt>
                <c:pt idx="478">
                  <c:v>2.9414000000000002</c:v>
                </c:pt>
                <c:pt idx="479">
                  <c:v>2.5630000000000002</c:v>
                </c:pt>
                <c:pt idx="480">
                  <c:v>2.0680000000000001</c:v>
                </c:pt>
                <c:pt idx="481">
                  <c:v>1.9140000000000001</c:v>
                </c:pt>
                <c:pt idx="482">
                  <c:v>1.8557000000000001</c:v>
                </c:pt>
                <c:pt idx="483">
                  <c:v>1.7996000000000001</c:v>
                </c:pt>
                <c:pt idx="484">
                  <c:v>1.7875000000000001</c:v>
                </c:pt>
                <c:pt idx="485">
                  <c:v>1.8634000000000002</c:v>
                </c:pt>
                <c:pt idx="486">
                  <c:v>2.5850000000000004</c:v>
                </c:pt>
                <c:pt idx="487">
                  <c:v>3.8951000000000002</c:v>
                </c:pt>
                <c:pt idx="488">
                  <c:v>3.9589000000000008</c:v>
                </c:pt>
                <c:pt idx="489">
                  <c:v>3.9281000000000006</c:v>
                </c:pt>
                <c:pt idx="490">
                  <c:v>3.5486000000000004</c:v>
                </c:pt>
                <c:pt idx="491">
                  <c:v>3.6388000000000003</c:v>
                </c:pt>
                <c:pt idx="492">
                  <c:v>3.5948000000000002</c:v>
                </c:pt>
                <c:pt idx="493">
                  <c:v>3.1867000000000001</c:v>
                </c:pt>
                <c:pt idx="494">
                  <c:v>2.8380000000000005</c:v>
                </c:pt>
                <c:pt idx="495">
                  <c:v>3.4342000000000001</c:v>
                </c:pt>
                <c:pt idx="496">
                  <c:v>3.1966000000000006</c:v>
                </c:pt>
                <c:pt idx="497">
                  <c:v>3.4287000000000001</c:v>
                </c:pt>
                <c:pt idx="498">
                  <c:v>3.6652</c:v>
                </c:pt>
                <c:pt idx="499">
                  <c:v>3.7741000000000002</c:v>
                </c:pt>
                <c:pt idx="500">
                  <c:v>3.8115000000000001</c:v>
                </c:pt>
                <c:pt idx="501">
                  <c:v>3.7059000000000006</c:v>
                </c:pt>
                <c:pt idx="502">
                  <c:v>3.7697000000000003</c:v>
                </c:pt>
                <c:pt idx="503">
                  <c:v>3.7543000000000002</c:v>
                </c:pt>
                <c:pt idx="504">
                  <c:v>3.8159000000000001</c:v>
                </c:pt>
                <c:pt idx="505">
                  <c:v>3.7224000000000004</c:v>
                </c:pt>
                <c:pt idx="506">
                  <c:v>3.7378000000000005</c:v>
                </c:pt>
                <c:pt idx="507">
                  <c:v>3.7048000000000001</c:v>
                </c:pt>
                <c:pt idx="508">
                  <c:v>3.2813000000000003</c:v>
                </c:pt>
                <c:pt idx="509">
                  <c:v>3.6333000000000002</c:v>
                </c:pt>
                <c:pt idx="510">
                  <c:v>3.2175000000000002</c:v>
                </c:pt>
              </c:numCache>
            </c:numRef>
          </c:xVal>
          <c:yVal>
            <c:numRef>
              <c:f>'Processed Ik'!$C$2:$C$2911</c:f>
              <c:numCache>
                <c:formatCode>General</c:formatCode>
                <c:ptCount val="2910"/>
                <c:pt idx="0">
                  <c:v>-7.0000000000000007E-2</c:v>
                </c:pt>
                <c:pt idx="1">
                  <c:v>-0.17599999999999999</c:v>
                </c:pt>
                <c:pt idx="2">
                  <c:v>-0.23899999999999999</c:v>
                </c:pt>
                <c:pt idx="3">
                  <c:v>-0.30299999999999999</c:v>
                </c:pt>
                <c:pt idx="4">
                  <c:v>-0.36699999999999999</c:v>
                </c:pt>
                <c:pt idx="5">
                  <c:v>-0.43099999999999999</c:v>
                </c:pt>
                <c:pt idx="6">
                  <c:v>-0.495</c:v>
                </c:pt>
                <c:pt idx="7">
                  <c:v>-0.55800000000000005</c:v>
                </c:pt>
                <c:pt idx="8">
                  <c:v>-0.622</c:v>
                </c:pt>
                <c:pt idx="9">
                  <c:v>-0.68500000000000005</c:v>
                </c:pt>
                <c:pt idx="10">
                  <c:v>-0.749</c:v>
                </c:pt>
                <c:pt idx="11">
                  <c:v>-0.81299999999999994</c:v>
                </c:pt>
                <c:pt idx="12">
                  <c:v>-0.877</c:v>
                </c:pt>
                <c:pt idx="13">
                  <c:v>-0.94299999999999995</c:v>
                </c:pt>
                <c:pt idx="14">
                  <c:v>-1.0109999999999999</c:v>
                </c:pt>
                <c:pt idx="15">
                  <c:v>-1.0820000000000001</c:v>
                </c:pt>
                <c:pt idx="16">
                  <c:v>-1.1539999999999999</c:v>
                </c:pt>
                <c:pt idx="17">
                  <c:v>-1.228</c:v>
                </c:pt>
                <c:pt idx="18">
                  <c:v>-1.302</c:v>
                </c:pt>
                <c:pt idx="19">
                  <c:v>-1.3759999999999999</c:v>
                </c:pt>
                <c:pt idx="20">
                  <c:v>-1.4510000000000001</c:v>
                </c:pt>
                <c:pt idx="21">
                  <c:v>-1.5249999999999999</c:v>
                </c:pt>
                <c:pt idx="22">
                  <c:v>-1.6</c:v>
                </c:pt>
                <c:pt idx="23">
                  <c:v>-1.675</c:v>
                </c:pt>
                <c:pt idx="24">
                  <c:v>-1.75</c:v>
                </c:pt>
                <c:pt idx="25">
                  <c:v>-1.825</c:v>
                </c:pt>
                <c:pt idx="26">
                  <c:v>-1.899</c:v>
                </c:pt>
                <c:pt idx="27">
                  <c:v>-1.974</c:v>
                </c:pt>
                <c:pt idx="28">
                  <c:v>-2.0489999999999999</c:v>
                </c:pt>
                <c:pt idx="29">
                  <c:v>-2.1240000000000001</c:v>
                </c:pt>
                <c:pt idx="30">
                  <c:v>-2.198</c:v>
                </c:pt>
                <c:pt idx="31">
                  <c:v>-2.2719999999999998</c:v>
                </c:pt>
                <c:pt idx="32">
                  <c:v>-2.3460000000000001</c:v>
                </c:pt>
                <c:pt idx="33">
                  <c:v>-2.42</c:v>
                </c:pt>
                <c:pt idx="34">
                  <c:v>-2.4940000000000002</c:v>
                </c:pt>
                <c:pt idx="35">
                  <c:v>-2.569</c:v>
                </c:pt>
                <c:pt idx="36">
                  <c:v>-2.6429999999999998</c:v>
                </c:pt>
                <c:pt idx="37">
                  <c:v>-2.7170000000000001</c:v>
                </c:pt>
                <c:pt idx="38">
                  <c:v>-2.7909999999999999</c:v>
                </c:pt>
                <c:pt idx="39">
                  <c:v>-2.8660000000000001</c:v>
                </c:pt>
                <c:pt idx="40">
                  <c:v>-2.94</c:v>
                </c:pt>
                <c:pt idx="41">
                  <c:v>-3.0139999999999998</c:v>
                </c:pt>
                <c:pt idx="42">
                  <c:v>-3.089</c:v>
                </c:pt>
                <c:pt idx="43">
                  <c:v>-3.1629999999999998</c:v>
                </c:pt>
                <c:pt idx="44">
                  <c:v>-3.2370000000000001</c:v>
                </c:pt>
                <c:pt idx="45">
                  <c:v>-3.3119999999999998</c:v>
                </c:pt>
                <c:pt idx="46">
                  <c:v>-3.3860000000000001</c:v>
                </c:pt>
                <c:pt idx="47">
                  <c:v>-3.46</c:v>
                </c:pt>
                <c:pt idx="48">
                  <c:v>-3.5339999999999998</c:v>
                </c:pt>
                <c:pt idx="49">
                  <c:v>-3.6070000000000002</c:v>
                </c:pt>
                <c:pt idx="50">
                  <c:v>-3.68</c:v>
                </c:pt>
                <c:pt idx="51">
                  <c:v>-3.754</c:v>
                </c:pt>
                <c:pt idx="52">
                  <c:v>-3.827</c:v>
                </c:pt>
                <c:pt idx="53">
                  <c:v>-3.9009999999999998</c:v>
                </c:pt>
                <c:pt idx="54">
                  <c:v>-3.9750000000000001</c:v>
                </c:pt>
                <c:pt idx="55">
                  <c:v>-4.048</c:v>
                </c:pt>
                <c:pt idx="56">
                  <c:v>-4.1219999999999999</c:v>
                </c:pt>
                <c:pt idx="57">
                  <c:v>-4.1959999999999997</c:v>
                </c:pt>
                <c:pt idx="58">
                  <c:v>-4.2699999999999996</c:v>
                </c:pt>
                <c:pt idx="59">
                  <c:v>-4.343</c:v>
                </c:pt>
                <c:pt idx="60">
                  <c:v>-4.4169999999999998</c:v>
                </c:pt>
                <c:pt idx="61">
                  <c:v>-4.4909999999999997</c:v>
                </c:pt>
                <c:pt idx="62">
                  <c:v>-4.5640000000000001</c:v>
                </c:pt>
                <c:pt idx="63">
                  <c:v>-4.6379999999999999</c:v>
                </c:pt>
                <c:pt idx="64">
                  <c:v>-4.7110000000000003</c:v>
                </c:pt>
                <c:pt idx="65">
                  <c:v>-4.7850000000000001</c:v>
                </c:pt>
                <c:pt idx="66">
                  <c:v>-4.8570000000000002</c:v>
                </c:pt>
                <c:pt idx="67">
                  <c:v>-4.9260000000000002</c:v>
                </c:pt>
                <c:pt idx="68">
                  <c:v>-4.99</c:v>
                </c:pt>
                <c:pt idx="69">
                  <c:v>-5.0469999999999997</c:v>
                </c:pt>
                <c:pt idx="70">
                  <c:v>-5.141</c:v>
                </c:pt>
                <c:pt idx="71">
                  <c:v>-5.2</c:v>
                </c:pt>
                <c:pt idx="72">
                  <c:v>-5.2750000000000004</c:v>
                </c:pt>
                <c:pt idx="73">
                  <c:v>-5.35</c:v>
                </c:pt>
                <c:pt idx="74">
                  <c:v>-5.4180000000000001</c:v>
                </c:pt>
                <c:pt idx="75">
                  <c:v>-5.4930000000000003</c:v>
                </c:pt>
                <c:pt idx="76">
                  <c:v>-5.5830000000000002</c:v>
                </c:pt>
                <c:pt idx="77">
                  <c:v>-5.6360000000000001</c:v>
                </c:pt>
                <c:pt idx="78">
                  <c:v>-5.694</c:v>
                </c:pt>
                <c:pt idx="79">
                  <c:v>-5.7549999999999999</c:v>
                </c:pt>
                <c:pt idx="80">
                  <c:v>-5.82</c:v>
                </c:pt>
                <c:pt idx="81">
                  <c:v>-5.8879999999999999</c:v>
                </c:pt>
                <c:pt idx="82">
                  <c:v>-5.9550000000000001</c:v>
                </c:pt>
                <c:pt idx="83">
                  <c:v>-6.0209999999999999</c:v>
                </c:pt>
                <c:pt idx="84">
                  <c:v>-6.0880000000000001</c:v>
                </c:pt>
                <c:pt idx="85">
                  <c:v>-6.1559999999999997</c:v>
                </c:pt>
                <c:pt idx="86">
                  <c:v>-6.226</c:v>
                </c:pt>
                <c:pt idx="87">
                  <c:v>-6.298</c:v>
                </c:pt>
                <c:pt idx="88">
                  <c:v>-6.3710000000000004</c:v>
                </c:pt>
                <c:pt idx="89">
                  <c:v>-6.44</c:v>
                </c:pt>
                <c:pt idx="90">
                  <c:v>-6.5090000000000003</c:v>
                </c:pt>
                <c:pt idx="91">
                  <c:v>-6.5759999999999996</c:v>
                </c:pt>
                <c:pt idx="92">
                  <c:v>-6.6390000000000002</c:v>
                </c:pt>
                <c:pt idx="93">
                  <c:v>-6.6980000000000004</c:v>
                </c:pt>
                <c:pt idx="94">
                  <c:v>-6.7539999999999996</c:v>
                </c:pt>
                <c:pt idx="95">
                  <c:v>-6.8070000000000004</c:v>
                </c:pt>
                <c:pt idx="96">
                  <c:v>-6.8949999999999996</c:v>
                </c:pt>
                <c:pt idx="97">
                  <c:v>-6.9640000000000004</c:v>
                </c:pt>
                <c:pt idx="98">
                  <c:v>-7.0359999999999996</c:v>
                </c:pt>
                <c:pt idx="99">
                  <c:v>-7.1289999999999996</c:v>
                </c:pt>
                <c:pt idx="100">
                  <c:v>-7.1840000000000002</c:v>
                </c:pt>
                <c:pt idx="101">
                  <c:v>-7.2380000000000004</c:v>
                </c:pt>
                <c:pt idx="102">
                  <c:v>-7.2930000000000001</c:v>
                </c:pt>
                <c:pt idx="103">
                  <c:v>-7.3470000000000004</c:v>
                </c:pt>
                <c:pt idx="104">
                  <c:v>-7.4020000000000001</c:v>
                </c:pt>
                <c:pt idx="105">
                  <c:v>-7.4560000000000004</c:v>
                </c:pt>
                <c:pt idx="106">
                  <c:v>-7.508</c:v>
                </c:pt>
                <c:pt idx="107">
                  <c:v>-7.5990000000000002</c:v>
                </c:pt>
                <c:pt idx="108">
                  <c:v>-7.6760000000000002</c:v>
                </c:pt>
                <c:pt idx="109">
                  <c:v>-7.7450000000000001</c:v>
                </c:pt>
                <c:pt idx="110">
                  <c:v>-7.8319999999999999</c:v>
                </c:pt>
                <c:pt idx="111">
                  <c:v>-7.9329999999999998</c:v>
                </c:pt>
                <c:pt idx="112">
                  <c:v>-7.9859999999999998</c:v>
                </c:pt>
                <c:pt idx="113">
                  <c:v>-8.077</c:v>
                </c:pt>
                <c:pt idx="114">
                  <c:v>-8.1590000000000007</c:v>
                </c:pt>
                <c:pt idx="115">
                  <c:v>-8.2449999999999992</c:v>
                </c:pt>
                <c:pt idx="116">
                  <c:v>-8.3369999999999997</c:v>
                </c:pt>
                <c:pt idx="117">
                  <c:v>-8.4359999999999999</c:v>
                </c:pt>
                <c:pt idx="118">
                  <c:v>-8.4860000000000007</c:v>
                </c:pt>
                <c:pt idx="119">
                  <c:v>-8.5809999999999995</c:v>
                </c:pt>
                <c:pt idx="120">
                  <c:v>-8.6690000000000005</c:v>
                </c:pt>
                <c:pt idx="121">
                  <c:v>-8.7520000000000007</c:v>
                </c:pt>
                <c:pt idx="122">
                  <c:v>-8.8309999999999995</c:v>
                </c:pt>
                <c:pt idx="123">
                  <c:v>-8.9049999999999994</c:v>
                </c:pt>
                <c:pt idx="124">
                  <c:v>-8.9730000000000008</c:v>
                </c:pt>
                <c:pt idx="125">
                  <c:v>-9.0370000000000008</c:v>
                </c:pt>
                <c:pt idx="126">
                  <c:v>-9.0969999999999995</c:v>
                </c:pt>
                <c:pt idx="127">
                  <c:v>-9.1539999999999999</c:v>
                </c:pt>
                <c:pt idx="128">
                  <c:v>-9.2089999999999996</c:v>
                </c:pt>
                <c:pt idx="129">
                  <c:v>-9.2609999999999992</c:v>
                </c:pt>
                <c:pt idx="130">
                  <c:v>-9.3119999999999994</c:v>
                </c:pt>
                <c:pt idx="131">
                  <c:v>-9.3640000000000008</c:v>
                </c:pt>
                <c:pt idx="132">
                  <c:v>-9.4169999999999998</c:v>
                </c:pt>
                <c:pt idx="133">
                  <c:v>-9.468</c:v>
                </c:pt>
                <c:pt idx="134">
                  <c:v>-9.5429999999999993</c:v>
                </c:pt>
                <c:pt idx="135">
                  <c:v>-9.6140000000000008</c:v>
                </c:pt>
                <c:pt idx="136">
                  <c:v>-9.6850000000000005</c:v>
                </c:pt>
                <c:pt idx="137">
                  <c:v>-9.7590000000000003</c:v>
                </c:pt>
                <c:pt idx="138">
                  <c:v>-9.8089999999999993</c:v>
                </c:pt>
                <c:pt idx="139">
                  <c:v>-9.8829999999999991</c:v>
                </c:pt>
                <c:pt idx="140">
                  <c:v>-9.9529999999999994</c:v>
                </c:pt>
                <c:pt idx="141">
                  <c:v>-10.021000000000001</c:v>
                </c:pt>
                <c:pt idx="142">
                  <c:v>-10.085000000000001</c:v>
                </c:pt>
                <c:pt idx="143">
                  <c:v>-10.144</c:v>
                </c:pt>
                <c:pt idx="144">
                  <c:v>-10.199999999999999</c:v>
                </c:pt>
                <c:pt idx="145">
                  <c:v>-10.250999999999999</c:v>
                </c:pt>
                <c:pt idx="146">
                  <c:v>-10.303000000000001</c:v>
                </c:pt>
                <c:pt idx="147">
                  <c:v>-10.35</c:v>
                </c:pt>
                <c:pt idx="148">
                  <c:v>-10.398999999999999</c:v>
                </c:pt>
                <c:pt idx="149">
                  <c:v>-10.459</c:v>
                </c:pt>
                <c:pt idx="150">
                  <c:v>-10.516999999999999</c:v>
                </c:pt>
                <c:pt idx="151">
                  <c:v>-10.57</c:v>
                </c:pt>
                <c:pt idx="152">
                  <c:v>-10.622</c:v>
                </c:pt>
                <c:pt idx="153">
                  <c:v>-10.673999999999999</c:v>
                </c:pt>
                <c:pt idx="154">
                  <c:v>-10.725</c:v>
                </c:pt>
                <c:pt idx="155">
                  <c:v>-10.776</c:v>
                </c:pt>
                <c:pt idx="156">
                  <c:v>-10.826000000000001</c:v>
                </c:pt>
                <c:pt idx="157">
                  <c:v>-10.875</c:v>
                </c:pt>
                <c:pt idx="158">
                  <c:v>-10.927</c:v>
                </c:pt>
                <c:pt idx="159">
                  <c:v>-10.98</c:v>
                </c:pt>
                <c:pt idx="160">
                  <c:v>-11.034000000000001</c:v>
                </c:pt>
                <c:pt idx="161">
                  <c:v>-11.085000000000001</c:v>
                </c:pt>
                <c:pt idx="162">
                  <c:v>-11.135</c:v>
                </c:pt>
                <c:pt idx="163">
                  <c:v>-11.185</c:v>
                </c:pt>
                <c:pt idx="164">
                  <c:v>-11.234999999999999</c:v>
                </c:pt>
                <c:pt idx="165">
                  <c:v>-11.284000000000001</c:v>
                </c:pt>
                <c:pt idx="166">
                  <c:v>-11.331</c:v>
                </c:pt>
                <c:pt idx="167">
                  <c:v>-11.378</c:v>
                </c:pt>
                <c:pt idx="168">
                  <c:v>-11.425000000000001</c:v>
                </c:pt>
                <c:pt idx="169">
                  <c:v>-11.472</c:v>
                </c:pt>
                <c:pt idx="170">
                  <c:v>-11.518000000000001</c:v>
                </c:pt>
                <c:pt idx="171">
                  <c:v>-11.564</c:v>
                </c:pt>
                <c:pt idx="172">
                  <c:v>-11.613</c:v>
                </c:pt>
                <c:pt idx="173">
                  <c:v>-11.662000000000001</c:v>
                </c:pt>
                <c:pt idx="174">
                  <c:v>-11.71</c:v>
                </c:pt>
                <c:pt idx="175">
                  <c:v>-11.757</c:v>
                </c:pt>
                <c:pt idx="176">
                  <c:v>-11.805</c:v>
                </c:pt>
                <c:pt idx="177">
                  <c:v>-11.852</c:v>
                </c:pt>
                <c:pt idx="178">
                  <c:v>-11.898</c:v>
                </c:pt>
                <c:pt idx="179">
                  <c:v>-11.944000000000001</c:v>
                </c:pt>
                <c:pt idx="180">
                  <c:v>-12.004</c:v>
                </c:pt>
                <c:pt idx="181">
                  <c:v>-12.055</c:v>
                </c:pt>
                <c:pt idx="182">
                  <c:v>-12.106</c:v>
                </c:pt>
                <c:pt idx="183">
                  <c:v>-12.153</c:v>
                </c:pt>
                <c:pt idx="184">
                  <c:v>-12.202999999999999</c:v>
                </c:pt>
                <c:pt idx="185">
                  <c:v>-12.252000000000001</c:v>
                </c:pt>
                <c:pt idx="186">
                  <c:v>-12.3</c:v>
                </c:pt>
                <c:pt idx="187">
                  <c:v>-12.359</c:v>
                </c:pt>
                <c:pt idx="188">
                  <c:v>-12.414</c:v>
                </c:pt>
                <c:pt idx="189">
                  <c:v>-12.467000000000001</c:v>
                </c:pt>
                <c:pt idx="190">
                  <c:v>-12.526999999999999</c:v>
                </c:pt>
                <c:pt idx="191">
                  <c:v>-12.577999999999999</c:v>
                </c:pt>
                <c:pt idx="192">
                  <c:v>-12.638</c:v>
                </c:pt>
                <c:pt idx="193">
                  <c:v>-12.696999999999999</c:v>
                </c:pt>
                <c:pt idx="194">
                  <c:v>-12.752000000000001</c:v>
                </c:pt>
                <c:pt idx="195">
                  <c:v>-12.805</c:v>
                </c:pt>
                <c:pt idx="196">
                  <c:v>-12.856999999999999</c:v>
                </c:pt>
                <c:pt idx="197">
                  <c:v>-12.91</c:v>
                </c:pt>
                <c:pt idx="198">
                  <c:v>-12.96</c:v>
                </c:pt>
                <c:pt idx="199">
                  <c:v>-13.013</c:v>
                </c:pt>
                <c:pt idx="200">
                  <c:v>-13.064</c:v>
                </c:pt>
                <c:pt idx="201">
                  <c:v>-13.115</c:v>
                </c:pt>
                <c:pt idx="202">
                  <c:v>-13.167</c:v>
                </c:pt>
                <c:pt idx="203">
                  <c:v>-13.221</c:v>
                </c:pt>
                <c:pt idx="204">
                  <c:v>-13.28</c:v>
                </c:pt>
                <c:pt idx="205">
                  <c:v>-13.334</c:v>
                </c:pt>
                <c:pt idx="206">
                  <c:v>-13.388999999999999</c:v>
                </c:pt>
                <c:pt idx="207">
                  <c:v>-13.443</c:v>
                </c:pt>
                <c:pt idx="208">
                  <c:v>-13.496</c:v>
                </c:pt>
                <c:pt idx="209">
                  <c:v>-13.557</c:v>
                </c:pt>
                <c:pt idx="210">
                  <c:v>-13.617000000000001</c:v>
                </c:pt>
                <c:pt idx="211">
                  <c:v>-13.673999999999999</c:v>
                </c:pt>
                <c:pt idx="212">
                  <c:v>-13.728999999999999</c:v>
                </c:pt>
                <c:pt idx="213">
                  <c:v>-13.782</c:v>
                </c:pt>
                <c:pt idx="214">
                  <c:v>-13.833</c:v>
                </c:pt>
                <c:pt idx="215">
                  <c:v>-13.891999999999999</c:v>
                </c:pt>
                <c:pt idx="216">
                  <c:v>-13.948</c:v>
                </c:pt>
                <c:pt idx="217">
                  <c:v>-14</c:v>
                </c:pt>
                <c:pt idx="218">
                  <c:v>-14.055999999999999</c:v>
                </c:pt>
                <c:pt idx="219">
                  <c:v>-14.115</c:v>
                </c:pt>
                <c:pt idx="220">
                  <c:v>-14.172000000000001</c:v>
                </c:pt>
                <c:pt idx="221">
                  <c:v>-14.228999999999999</c:v>
                </c:pt>
                <c:pt idx="222">
                  <c:v>-14.287000000000001</c:v>
                </c:pt>
                <c:pt idx="223">
                  <c:v>-14.343</c:v>
                </c:pt>
                <c:pt idx="224">
                  <c:v>-14.396000000000001</c:v>
                </c:pt>
                <c:pt idx="225">
                  <c:v>-14.449</c:v>
                </c:pt>
                <c:pt idx="226">
                  <c:v>-14.505000000000001</c:v>
                </c:pt>
                <c:pt idx="227">
                  <c:v>-14.561</c:v>
                </c:pt>
                <c:pt idx="228">
                  <c:v>-14.616</c:v>
                </c:pt>
                <c:pt idx="229">
                  <c:v>-14.670999999999999</c:v>
                </c:pt>
                <c:pt idx="230">
                  <c:v>-14.725</c:v>
                </c:pt>
                <c:pt idx="231">
                  <c:v>-14.778</c:v>
                </c:pt>
                <c:pt idx="232">
                  <c:v>-14.832000000000001</c:v>
                </c:pt>
                <c:pt idx="233">
                  <c:v>-14.887</c:v>
                </c:pt>
                <c:pt idx="234">
                  <c:v>-14.943</c:v>
                </c:pt>
                <c:pt idx="235">
                  <c:v>-14.997</c:v>
                </c:pt>
                <c:pt idx="236">
                  <c:v>-15.048999999999999</c:v>
                </c:pt>
                <c:pt idx="237">
                  <c:v>-15.1</c:v>
                </c:pt>
                <c:pt idx="238">
                  <c:v>-15.166</c:v>
                </c:pt>
                <c:pt idx="239">
                  <c:v>-15.223000000000001</c:v>
                </c:pt>
                <c:pt idx="240">
                  <c:v>-15.282</c:v>
                </c:pt>
                <c:pt idx="241">
                  <c:v>-15.340999999999999</c:v>
                </c:pt>
                <c:pt idx="242">
                  <c:v>-15.391</c:v>
                </c:pt>
                <c:pt idx="243">
                  <c:v>-15.442</c:v>
                </c:pt>
                <c:pt idx="244">
                  <c:v>-15.496</c:v>
                </c:pt>
                <c:pt idx="245">
                  <c:v>-15.55</c:v>
                </c:pt>
                <c:pt idx="246">
                  <c:v>-15.611000000000001</c:v>
                </c:pt>
                <c:pt idx="247">
                  <c:v>-15.672000000000001</c:v>
                </c:pt>
                <c:pt idx="248">
                  <c:v>-15.73</c:v>
                </c:pt>
                <c:pt idx="249">
                  <c:v>-15.785</c:v>
                </c:pt>
                <c:pt idx="250">
                  <c:v>-15.839</c:v>
                </c:pt>
                <c:pt idx="251">
                  <c:v>-15.89</c:v>
                </c:pt>
                <c:pt idx="252">
                  <c:v>-15.94</c:v>
                </c:pt>
                <c:pt idx="253">
                  <c:v>-16</c:v>
                </c:pt>
                <c:pt idx="254">
                  <c:v>-16.050999999999998</c:v>
                </c:pt>
                <c:pt idx="255">
                  <c:v>-16.103999999999999</c:v>
                </c:pt>
                <c:pt idx="256">
                  <c:v>-16.172000000000001</c:v>
                </c:pt>
                <c:pt idx="257">
                  <c:v>-16.23</c:v>
                </c:pt>
                <c:pt idx="258">
                  <c:v>-16.291</c:v>
                </c:pt>
                <c:pt idx="259">
                  <c:v>-16.350000000000001</c:v>
                </c:pt>
                <c:pt idx="260">
                  <c:v>-16.41</c:v>
                </c:pt>
                <c:pt idx="261">
                  <c:v>-16.469000000000001</c:v>
                </c:pt>
                <c:pt idx="262">
                  <c:v>-16.526</c:v>
                </c:pt>
                <c:pt idx="263">
                  <c:v>-16.581</c:v>
                </c:pt>
                <c:pt idx="264">
                  <c:v>-16.635999999999999</c:v>
                </c:pt>
                <c:pt idx="265">
                  <c:v>-16.690000000000001</c:v>
                </c:pt>
                <c:pt idx="266">
                  <c:v>-16.742000000000001</c:v>
                </c:pt>
                <c:pt idx="267">
                  <c:v>-16.792000000000002</c:v>
                </c:pt>
                <c:pt idx="268">
                  <c:v>-16.856000000000002</c:v>
                </c:pt>
                <c:pt idx="269">
                  <c:v>-16.916</c:v>
                </c:pt>
                <c:pt idx="270">
                  <c:v>-16.978000000000002</c:v>
                </c:pt>
                <c:pt idx="271">
                  <c:v>-17.036000000000001</c:v>
                </c:pt>
                <c:pt idx="272">
                  <c:v>-17.091000000000001</c:v>
                </c:pt>
                <c:pt idx="273">
                  <c:v>-17.149999999999999</c:v>
                </c:pt>
                <c:pt idx="274">
                  <c:v>-17.215</c:v>
                </c:pt>
                <c:pt idx="275">
                  <c:v>-17.28</c:v>
                </c:pt>
                <c:pt idx="276">
                  <c:v>-17.331</c:v>
                </c:pt>
                <c:pt idx="277">
                  <c:v>-17.382999999999999</c:v>
                </c:pt>
                <c:pt idx="278">
                  <c:v>-17.434000000000001</c:v>
                </c:pt>
                <c:pt idx="279">
                  <c:v>-17.486000000000001</c:v>
                </c:pt>
                <c:pt idx="280">
                  <c:v>-17.541</c:v>
                </c:pt>
                <c:pt idx="281">
                  <c:v>-17.597999999999999</c:v>
                </c:pt>
                <c:pt idx="282">
                  <c:v>-17.654</c:v>
                </c:pt>
                <c:pt idx="283">
                  <c:v>-17.709</c:v>
                </c:pt>
                <c:pt idx="284">
                  <c:v>-17.760999999999999</c:v>
                </c:pt>
                <c:pt idx="285">
                  <c:v>-17.824000000000002</c:v>
                </c:pt>
                <c:pt idx="286">
                  <c:v>-17.882999999999999</c:v>
                </c:pt>
                <c:pt idx="287">
                  <c:v>-17.940999999999999</c:v>
                </c:pt>
                <c:pt idx="288">
                  <c:v>-18</c:v>
                </c:pt>
                <c:pt idx="289">
                  <c:v>-18.058</c:v>
                </c:pt>
                <c:pt idx="290">
                  <c:v>-18.114000000000001</c:v>
                </c:pt>
                <c:pt idx="291">
                  <c:v>-18.170999999999999</c:v>
                </c:pt>
                <c:pt idx="292">
                  <c:v>-18.227</c:v>
                </c:pt>
                <c:pt idx="293">
                  <c:v>-18.283000000000001</c:v>
                </c:pt>
                <c:pt idx="294">
                  <c:v>-18.338999999999999</c:v>
                </c:pt>
                <c:pt idx="295">
                  <c:v>-18.395</c:v>
                </c:pt>
                <c:pt idx="296">
                  <c:v>-18.452000000000002</c:v>
                </c:pt>
                <c:pt idx="297">
                  <c:v>-18.510000000000002</c:v>
                </c:pt>
                <c:pt idx="298">
                  <c:v>-18.568999999999999</c:v>
                </c:pt>
                <c:pt idx="299">
                  <c:v>-18.626000000000001</c:v>
                </c:pt>
                <c:pt idx="300">
                  <c:v>-18.686</c:v>
                </c:pt>
                <c:pt idx="301">
                  <c:v>-18.742000000000001</c:v>
                </c:pt>
                <c:pt idx="302">
                  <c:v>-18.8</c:v>
                </c:pt>
                <c:pt idx="303">
                  <c:v>-18.861000000000001</c:v>
                </c:pt>
                <c:pt idx="304">
                  <c:v>-18.922000000000001</c:v>
                </c:pt>
                <c:pt idx="305">
                  <c:v>-18.981000000000002</c:v>
                </c:pt>
                <c:pt idx="306">
                  <c:v>-19.041</c:v>
                </c:pt>
                <c:pt idx="307">
                  <c:v>-19.099</c:v>
                </c:pt>
                <c:pt idx="308">
                  <c:v>-19.155999999999999</c:v>
                </c:pt>
                <c:pt idx="309">
                  <c:v>-19.212</c:v>
                </c:pt>
                <c:pt idx="310">
                  <c:v>-19.265000000000001</c:v>
                </c:pt>
                <c:pt idx="311">
                  <c:v>-19.315999999999999</c:v>
                </c:pt>
                <c:pt idx="312">
                  <c:v>-19.367000000000001</c:v>
                </c:pt>
                <c:pt idx="313">
                  <c:v>-19.419</c:v>
                </c:pt>
                <c:pt idx="314">
                  <c:v>-19.469000000000001</c:v>
                </c:pt>
                <c:pt idx="315">
                  <c:v>-19.526</c:v>
                </c:pt>
                <c:pt idx="316">
                  <c:v>-19.579999999999998</c:v>
                </c:pt>
                <c:pt idx="317">
                  <c:v>-19.635000000000002</c:v>
                </c:pt>
                <c:pt idx="318">
                  <c:v>-19.692</c:v>
                </c:pt>
                <c:pt idx="319">
                  <c:v>-19.751000000000001</c:v>
                </c:pt>
                <c:pt idx="320">
                  <c:v>-19.806000000000001</c:v>
                </c:pt>
                <c:pt idx="321">
                  <c:v>-19.864000000000001</c:v>
                </c:pt>
                <c:pt idx="322">
                  <c:v>-19.923999999999999</c:v>
                </c:pt>
                <c:pt idx="323">
                  <c:v>-19.983000000000001</c:v>
                </c:pt>
                <c:pt idx="324">
                  <c:v>-20.042999999999999</c:v>
                </c:pt>
                <c:pt idx="325">
                  <c:v>-20.100000000000001</c:v>
                </c:pt>
                <c:pt idx="326">
                  <c:v>-20.157</c:v>
                </c:pt>
                <c:pt idx="327">
                  <c:v>-20.207000000000001</c:v>
                </c:pt>
                <c:pt idx="328">
                  <c:v>-20.266999999999999</c:v>
                </c:pt>
                <c:pt idx="329">
                  <c:v>-20.324000000000002</c:v>
                </c:pt>
                <c:pt idx="330">
                  <c:v>-20.379000000000001</c:v>
                </c:pt>
                <c:pt idx="331">
                  <c:v>-20.434999999999999</c:v>
                </c:pt>
                <c:pt idx="332">
                  <c:v>-20.492999999999999</c:v>
                </c:pt>
                <c:pt idx="333">
                  <c:v>-20.550999999999998</c:v>
                </c:pt>
                <c:pt idx="334">
                  <c:v>-20.606000000000002</c:v>
                </c:pt>
                <c:pt idx="335">
                  <c:v>-20.661000000000001</c:v>
                </c:pt>
                <c:pt idx="336">
                  <c:v>-20.713999999999999</c:v>
                </c:pt>
                <c:pt idx="337">
                  <c:v>-20.773</c:v>
                </c:pt>
                <c:pt idx="338">
                  <c:v>-20.829000000000001</c:v>
                </c:pt>
                <c:pt idx="339">
                  <c:v>-20.884</c:v>
                </c:pt>
                <c:pt idx="340">
                  <c:v>-20.94</c:v>
                </c:pt>
                <c:pt idx="341">
                  <c:v>-20.998999999999999</c:v>
                </c:pt>
                <c:pt idx="342">
                  <c:v>-21.056000000000001</c:v>
                </c:pt>
                <c:pt idx="343">
                  <c:v>-21.111999999999998</c:v>
                </c:pt>
                <c:pt idx="344">
                  <c:v>-21.164999999999999</c:v>
                </c:pt>
                <c:pt idx="345">
                  <c:v>-21.225999999999999</c:v>
                </c:pt>
                <c:pt idx="346">
                  <c:v>-21.280999999999999</c:v>
                </c:pt>
                <c:pt idx="347">
                  <c:v>-21.338000000000001</c:v>
                </c:pt>
                <c:pt idx="348">
                  <c:v>-21.396000000000001</c:v>
                </c:pt>
                <c:pt idx="349">
                  <c:v>-21.452999999999999</c:v>
                </c:pt>
                <c:pt idx="350">
                  <c:v>-21.509</c:v>
                </c:pt>
                <c:pt idx="351">
                  <c:v>-21.562000000000001</c:v>
                </c:pt>
                <c:pt idx="352">
                  <c:v>-21.617000000000001</c:v>
                </c:pt>
                <c:pt idx="353">
                  <c:v>-21.670999999999999</c:v>
                </c:pt>
                <c:pt idx="354">
                  <c:v>-21.728000000000002</c:v>
                </c:pt>
                <c:pt idx="355">
                  <c:v>-21.782</c:v>
                </c:pt>
                <c:pt idx="356">
                  <c:v>-21.835999999999999</c:v>
                </c:pt>
                <c:pt idx="357">
                  <c:v>-21.888999999999999</c:v>
                </c:pt>
                <c:pt idx="358">
                  <c:v>-21.939</c:v>
                </c:pt>
                <c:pt idx="359">
                  <c:v>-21.988</c:v>
                </c:pt>
                <c:pt idx="360">
                  <c:v>-22.047000000000001</c:v>
                </c:pt>
                <c:pt idx="361">
                  <c:v>-22.106000000000002</c:v>
                </c:pt>
                <c:pt idx="362">
                  <c:v>-22.164999999999999</c:v>
                </c:pt>
                <c:pt idx="363">
                  <c:v>-22.22</c:v>
                </c:pt>
                <c:pt idx="364">
                  <c:v>-22.273</c:v>
                </c:pt>
                <c:pt idx="365">
                  <c:v>-22.324999999999999</c:v>
                </c:pt>
                <c:pt idx="366">
                  <c:v>-22.376999999999999</c:v>
                </c:pt>
                <c:pt idx="367">
                  <c:v>-22.428999999999998</c:v>
                </c:pt>
                <c:pt idx="368">
                  <c:v>-22.48</c:v>
                </c:pt>
                <c:pt idx="369">
                  <c:v>-22.529</c:v>
                </c:pt>
                <c:pt idx="370">
                  <c:v>-22.579000000000001</c:v>
                </c:pt>
                <c:pt idx="371">
                  <c:v>-22.629000000000001</c:v>
                </c:pt>
                <c:pt idx="372">
                  <c:v>-22.68</c:v>
                </c:pt>
                <c:pt idx="373">
                  <c:v>-22.733000000000001</c:v>
                </c:pt>
                <c:pt idx="374">
                  <c:v>-22.785</c:v>
                </c:pt>
                <c:pt idx="375">
                  <c:v>-22.837</c:v>
                </c:pt>
                <c:pt idx="376">
                  <c:v>-22.887</c:v>
                </c:pt>
                <c:pt idx="377">
                  <c:v>-22.939</c:v>
                </c:pt>
                <c:pt idx="378">
                  <c:v>-22.989000000000001</c:v>
                </c:pt>
                <c:pt idx="379">
                  <c:v>-23.039000000000001</c:v>
                </c:pt>
                <c:pt idx="380">
                  <c:v>-23.097000000000001</c:v>
                </c:pt>
                <c:pt idx="381">
                  <c:v>-23.152999999999999</c:v>
                </c:pt>
                <c:pt idx="382">
                  <c:v>-23.209</c:v>
                </c:pt>
                <c:pt idx="383">
                  <c:v>-23.263000000000002</c:v>
                </c:pt>
                <c:pt idx="384">
                  <c:v>-23.317</c:v>
                </c:pt>
                <c:pt idx="385">
                  <c:v>-23.370999999999999</c:v>
                </c:pt>
                <c:pt idx="386">
                  <c:v>-23.422000000000001</c:v>
                </c:pt>
                <c:pt idx="387">
                  <c:v>-23.474</c:v>
                </c:pt>
                <c:pt idx="388">
                  <c:v>-23.524999999999999</c:v>
                </c:pt>
                <c:pt idx="389">
                  <c:v>-23.574999999999999</c:v>
                </c:pt>
                <c:pt idx="390">
                  <c:v>-23.63</c:v>
                </c:pt>
                <c:pt idx="391">
                  <c:v>-23.684999999999999</c:v>
                </c:pt>
                <c:pt idx="392">
                  <c:v>-23.738</c:v>
                </c:pt>
                <c:pt idx="393">
                  <c:v>-23.791</c:v>
                </c:pt>
                <c:pt idx="394">
                  <c:v>-23.843</c:v>
                </c:pt>
                <c:pt idx="395">
                  <c:v>-23.898</c:v>
                </c:pt>
                <c:pt idx="396">
                  <c:v>-23.95</c:v>
                </c:pt>
                <c:pt idx="397">
                  <c:v>-24</c:v>
                </c:pt>
                <c:pt idx="398">
                  <c:v>-24.062000000000001</c:v>
                </c:pt>
                <c:pt idx="399">
                  <c:v>-24.12</c:v>
                </c:pt>
                <c:pt idx="400">
                  <c:v>-24.183</c:v>
                </c:pt>
                <c:pt idx="401">
                  <c:v>-24.245000000000001</c:v>
                </c:pt>
                <c:pt idx="402">
                  <c:v>-24.305</c:v>
                </c:pt>
                <c:pt idx="403">
                  <c:v>-24.364000000000001</c:v>
                </c:pt>
                <c:pt idx="404">
                  <c:v>-24.422999999999998</c:v>
                </c:pt>
                <c:pt idx="405">
                  <c:v>-24.483000000000001</c:v>
                </c:pt>
                <c:pt idx="406">
                  <c:v>-24.542999999999999</c:v>
                </c:pt>
                <c:pt idx="407">
                  <c:v>-24.6</c:v>
                </c:pt>
                <c:pt idx="408">
                  <c:v>-24.661999999999999</c:v>
                </c:pt>
                <c:pt idx="409">
                  <c:v>-24.722999999999999</c:v>
                </c:pt>
                <c:pt idx="410">
                  <c:v>-24.785</c:v>
                </c:pt>
                <c:pt idx="411">
                  <c:v>-24.841999999999999</c:v>
                </c:pt>
                <c:pt idx="412">
                  <c:v>-24.9</c:v>
                </c:pt>
                <c:pt idx="413">
                  <c:v>-24.954000000000001</c:v>
                </c:pt>
                <c:pt idx="414">
                  <c:v>-25.007000000000001</c:v>
                </c:pt>
                <c:pt idx="415">
                  <c:v>-25.059000000000001</c:v>
                </c:pt>
                <c:pt idx="416">
                  <c:v>-25.111999999999998</c:v>
                </c:pt>
                <c:pt idx="417">
                  <c:v>-25.163</c:v>
                </c:pt>
                <c:pt idx="418">
                  <c:v>-25.215</c:v>
                </c:pt>
                <c:pt idx="419">
                  <c:v>-25.265000000000001</c:v>
                </c:pt>
                <c:pt idx="420">
                  <c:v>-25.317</c:v>
                </c:pt>
                <c:pt idx="421">
                  <c:v>-25.367999999999999</c:v>
                </c:pt>
                <c:pt idx="422">
                  <c:v>-25.420999999999999</c:v>
                </c:pt>
                <c:pt idx="423">
                  <c:v>-25.471</c:v>
                </c:pt>
                <c:pt idx="424">
                  <c:v>-25.523</c:v>
                </c:pt>
                <c:pt idx="425">
                  <c:v>-25.579000000000001</c:v>
                </c:pt>
                <c:pt idx="426">
                  <c:v>-25.635000000000002</c:v>
                </c:pt>
                <c:pt idx="427">
                  <c:v>-25.687000000000001</c:v>
                </c:pt>
                <c:pt idx="428">
                  <c:v>-25.736999999999998</c:v>
                </c:pt>
                <c:pt idx="429">
                  <c:v>-25.792000000000002</c:v>
                </c:pt>
                <c:pt idx="430">
                  <c:v>-25.846</c:v>
                </c:pt>
                <c:pt idx="431">
                  <c:v>-25.896999999999998</c:v>
                </c:pt>
                <c:pt idx="432">
                  <c:v>-25.951000000000001</c:v>
                </c:pt>
                <c:pt idx="433">
                  <c:v>-26.003</c:v>
                </c:pt>
                <c:pt idx="434">
                  <c:v>-26.053000000000001</c:v>
                </c:pt>
                <c:pt idx="435">
                  <c:v>-26.108000000000001</c:v>
                </c:pt>
                <c:pt idx="436">
                  <c:v>-26.16</c:v>
                </c:pt>
                <c:pt idx="437">
                  <c:v>-26.213000000000001</c:v>
                </c:pt>
                <c:pt idx="438">
                  <c:v>-26.263999999999999</c:v>
                </c:pt>
                <c:pt idx="439">
                  <c:v>-26.315999999999999</c:v>
                </c:pt>
                <c:pt idx="440">
                  <c:v>-26.367999999999999</c:v>
                </c:pt>
                <c:pt idx="441">
                  <c:v>-26.42</c:v>
                </c:pt>
                <c:pt idx="442">
                  <c:v>-26.472000000000001</c:v>
                </c:pt>
                <c:pt idx="443">
                  <c:v>-26.521999999999998</c:v>
                </c:pt>
                <c:pt idx="444">
                  <c:v>-26.573</c:v>
                </c:pt>
                <c:pt idx="445">
                  <c:v>-26.625</c:v>
                </c:pt>
                <c:pt idx="446">
                  <c:v>-26.675999999999998</c:v>
                </c:pt>
                <c:pt idx="447">
                  <c:v>-26.73</c:v>
                </c:pt>
                <c:pt idx="448">
                  <c:v>-26.782</c:v>
                </c:pt>
                <c:pt idx="449">
                  <c:v>-26.832999999999998</c:v>
                </c:pt>
                <c:pt idx="450">
                  <c:v>-26.885999999999999</c:v>
                </c:pt>
                <c:pt idx="451">
                  <c:v>-26.937999999999999</c:v>
                </c:pt>
                <c:pt idx="452">
                  <c:v>-26.991</c:v>
                </c:pt>
                <c:pt idx="453">
                  <c:v>-27.041</c:v>
                </c:pt>
                <c:pt idx="454">
                  <c:v>-27.091999999999999</c:v>
                </c:pt>
                <c:pt idx="455">
                  <c:v>-27.141999999999999</c:v>
                </c:pt>
                <c:pt idx="456">
                  <c:v>-27.195</c:v>
                </c:pt>
                <c:pt idx="457">
                  <c:v>-27.248000000000001</c:v>
                </c:pt>
                <c:pt idx="458">
                  <c:v>-27.3</c:v>
                </c:pt>
                <c:pt idx="459">
                  <c:v>-27.353999999999999</c:v>
                </c:pt>
                <c:pt idx="460">
                  <c:v>-27.407</c:v>
                </c:pt>
                <c:pt idx="461">
                  <c:v>-27.460999999999999</c:v>
                </c:pt>
                <c:pt idx="462">
                  <c:v>-27.513999999999999</c:v>
                </c:pt>
                <c:pt idx="463">
                  <c:v>-27.567</c:v>
                </c:pt>
                <c:pt idx="464">
                  <c:v>-27.619</c:v>
                </c:pt>
                <c:pt idx="465">
                  <c:v>-27.672000000000001</c:v>
                </c:pt>
                <c:pt idx="466">
                  <c:v>-27.725000000000001</c:v>
                </c:pt>
                <c:pt idx="467">
                  <c:v>-27.779</c:v>
                </c:pt>
                <c:pt idx="468">
                  <c:v>-27.83</c:v>
                </c:pt>
                <c:pt idx="469">
                  <c:v>-27.88</c:v>
                </c:pt>
                <c:pt idx="470">
                  <c:v>-27.933</c:v>
                </c:pt>
                <c:pt idx="471">
                  <c:v>-27.984000000000002</c:v>
                </c:pt>
                <c:pt idx="472">
                  <c:v>-28.036999999999999</c:v>
                </c:pt>
                <c:pt idx="473">
                  <c:v>-28.087</c:v>
                </c:pt>
                <c:pt idx="474">
                  <c:v>-28.138999999999999</c:v>
                </c:pt>
                <c:pt idx="475">
                  <c:v>-28.192</c:v>
                </c:pt>
                <c:pt idx="476">
                  <c:v>-28.245000000000001</c:v>
                </c:pt>
                <c:pt idx="477">
                  <c:v>-28.297999999999998</c:v>
                </c:pt>
                <c:pt idx="478">
                  <c:v>-28.347999999999999</c:v>
                </c:pt>
                <c:pt idx="479">
                  <c:v>-28.399000000000001</c:v>
                </c:pt>
                <c:pt idx="480">
                  <c:v>-28.45</c:v>
                </c:pt>
                <c:pt idx="481">
                  <c:v>-28.5</c:v>
                </c:pt>
                <c:pt idx="482">
                  <c:v>-28.55</c:v>
                </c:pt>
                <c:pt idx="483">
                  <c:v>-28.600999999999999</c:v>
                </c:pt>
                <c:pt idx="484">
                  <c:v>-28.652999999999999</c:v>
                </c:pt>
                <c:pt idx="485">
                  <c:v>-28.704000000000001</c:v>
                </c:pt>
                <c:pt idx="486">
                  <c:v>-28.757000000000001</c:v>
                </c:pt>
                <c:pt idx="487">
                  <c:v>-28.811</c:v>
                </c:pt>
                <c:pt idx="488">
                  <c:v>-28.864999999999998</c:v>
                </c:pt>
                <c:pt idx="489">
                  <c:v>-28.917000000000002</c:v>
                </c:pt>
                <c:pt idx="490">
                  <c:v>-28.968</c:v>
                </c:pt>
                <c:pt idx="491">
                  <c:v>-29.02</c:v>
                </c:pt>
                <c:pt idx="492">
                  <c:v>-29.071000000000002</c:v>
                </c:pt>
                <c:pt idx="493">
                  <c:v>-29.123000000000001</c:v>
                </c:pt>
                <c:pt idx="494">
                  <c:v>-29.175000000000001</c:v>
                </c:pt>
                <c:pt idx="495">
                  <c:v>-29.228000000000002</c:v>
                </c:pt>
                <c:pt idx="496">
                  <c:v>-29.277999999999999</c:v>
                </c:pt>
                <c:pt idx="497">
                  <c:v>-29.33</c:v>
                </c:pt>
                <c:pt idx="498">
                  <c:v>-29.38</c:v>
                </c:pt>
                <c:pt idx="499">
                  <c:v>-29.431999999999999</c:v>
                </c:pt>
                <c:pt idx="500">
                  <c:v>-29.483000000000001</c:v>
                </c:pt>
                <c:pt idx="501">
                  <c:v>-29.533999999999999</c:v>
                </c:pt>
                <c:pt idx="502">
                  <c:v>-29.585000000000001</c:v>
                </c:pt>
                <c:pt idx="503">
                  <c:v>-29.637</c:v>
                </c:pt>
                <c:pt idx="504">
                  <c:v>-29.687999999999999</c:v>
                </c:pt>
                <c:pt idx="505">
                  <c:v>-29.739000000000001</c:v>
                </c:pt>
                <c:pt idx="506">
                  <c:v>-29.791</c:v>
                </c:pt>
                <c:pt idx="507">
                  <c:v>-29.841999999999999</c:v>
                </c:pt>
                <c:pt idx="508">
                  <c:v>-29.893000000000001</c:v>
                </c:pt>
                <c:pt idx="509">
                  <c:v>-29.945</c:v>
                </c:pt>
                <c:pt idx="510">
                  <c:v>-29.995999999999999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5-4FE8-B159-D3346F48E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40896"/>
        <c:axId val="57042432"/>
      </c:scatterChart>
      <c:valAx>
        <c:axId val="57040896"/>
        <c:scaling>
          <c:orientation val="minMax"/>
          <c:min val="0"/>
        </c:scaling>
        <c:delete val="0"/>
        <c:axPos val="b"/>
        <c:numFmt formatCode="General" sourceLinked="1"/>
        <c:majorTickMark val="in"/>
        <c:minorTickMark val="in"/>
        <c:tickLblPos val="high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042432"/>
        <c:crosses val="autoZero"/>
        <c:crossBetween val="midCat"/>
      </c:valAx>
      <c:valAx>
        <c:axId val="5704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out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040896"/>
        <c:crosses val="autoZero"/>
        <c:crossBetween val="midCat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975360</xdr:colOff>
      <xdr:row>2</xdr:row>
      <xdr:rowOff>22860</xdr:rowOff>
    </xdr:from>
    <xdr:to>
      <xdr:col>7</xdr:col>
      <xdr:colOff>838201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93DEBA-5DDC-4DD2-B372-145D1290C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" y="441960"/>
          <a:ext cx="187452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933450</xdr:colOff>
      <xdr:row>3</xdr:row>
      <xdr:rowOff>9525</xdr:rowOff>
    </xdr:from>
    <xdr:to>
      <xdr:col>7</xdr:col>
      <xdr:colOff>323850</xdr:colOff>
      <xdr:row>5</xdr:row>
      <xdr:rowOff>152400</xdr:rowOff>
    </xdr:to>
    <xdr:pic>
      <xdr:nvPicPr>
        <xdr:cNvPr id="1099" name="Picture 1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05275" y="495300"/>
          <a:ext cx="20193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933450</xdr:colOff>
      <xdr:row>3</xdr:row>
      <xdr:rowOff>9525</xdr:rowOff>
    </xdr:from>
    <xdr:to>
      <xdr:col>7</xdr:col>
      <xdr:colOff>323850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8125" y="495300"/>
          <a:ext cx="20193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9</xdr:col>
      <xdr:colOff>19050</xdr:colOff>
      <xdr:row>120</xdr:row>
      <xdr:rowOff>76200</xdr:rowOff>
    </xdr:to>
    <xdr:graphicFrame macro="">
      <xdr:nvGraphicFramePr>
        <xdr:cNvPr id="4163" name="Chart 3">
          <a:extLst>
            <a:ext uri="{FF2B5EF4-FFF2-40B4-BE49-F238E27FC236}">
              <a16:creationId xmlns:a16="http://schemas.microsoft.com/office/drawing/2014/main" id="{00000000-0008-0000-0500-000043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952501</xdr:colOff>
      <xdr:row>2</xdr:row>
      <xdr:rowOff>19050</xdr:rowOff>
    </xdr:from>
    <xdr:to>
      <xdr:col>7</xdr:col>
      <xdr:colOff>707573</xdr:colOff>
      <xdr:row>3</xdr:row>
      <xdr:rowOff>369472</xdr:rowOff>
    </xdr:to>
    <xdr:pic>
      <xdr:nvPicPr>
        <xdr:cNvPr id="2115" name="Picture 1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5930" y="440871"/>
          <a:ext cx="1714500" cy="513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887186</xdr:colOff>
      <xdr:row>2</xdr:row>
      <xdr:rowOff>29936</xdr:rowOff>
    </xdr:from>
    <xdr:to>
      <xdr:col>7</xdr:col>
      <xdr:colOff>642258</xdr:colOff>
      <xdr:row>3</xdr:row>
      <xdr:rowOff>380358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A5D7347-9C7D-4ED0-BD37-69879B6B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206" y="449036"/>
          <a:ext cx="1766752" cy="510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tabSelected="1" zoomScale="70" zoomScaleNormal="70" workbookViewId="0">
      <selection activeCell="B14" sqref="B14"/>
    </sheetView>
  </sheetViews>
  <sheetFormatPr defaultColWidth="9.42578125" defaultRowHeight="11.25" x14ac:dyDescent="0.2"/>
  <cols>
    <col min="1" max="1" width="1.7109375" style="179" customWidth="1"/>
    <col min="2" max="2" width="12.7109375" style="179" customWidth="1"/>
    <col min="3" max="3" width="16.42578125" style="179" customWidth="1"/>
    <col min="4" max="5" width="12.7109375" style="179" customWidth="1"/>
    <col min="6" max="7" width="14.7109375" style="179" customWidth="1"/>
    <col min="8" max="8" width="12.85546875" style="179" customWidth="1"/>
    <col min="9" max="9" width="14.7109375" style="179" customWidth="1"/>
    <col min="10" max="10" width="9.7109375" style="179" customWidth="1"/>
    <col min="11" max="11" width="13.28515625" style="179" customWidth="1"/>
    <col min="12" max="12" width="9.7109375" style="179" customWidth="1"/>
    <col min="13" max="13" width="14.7109375" style="179" customWidth="1"/>
    <col min="14" max="14" width="9.7109375" style="179" customWidth="1"/>
    <col min="15" max="15" width="1.7109375" style="179" customWidth="1"/>
    <col min="16" max="256" width="9.42578125" style="179"/>
    <col min="257" max="257" width="1.7109375" style="179" customWidth="1"/>
    <col min="258" max="261" width="12.7109375" style="179" customWidth="1"/>
    <col min="262" max="263" width="14.7109375" style="179" customWidth="1"/>
    <col min="264" max="264" width="12.85546875" style="179" customWidth="1"/>
    <col min="265" max="265" width="14.7109375" style="179" customWidth="1"/>
    <col min="266" max="266" width="9.7109375" style="179" customWidth="1"/>
    <col min="267" max="267" width="13.28515625" style="179" customWidth="1"/>
    <col min="268" max="268" width="9.7109375" style="179" customWidth="1"/>
    <col min="269" max="269" width="14.7109375" style="179" customWidth="1"/>
    <col min="270" max="270" width="9.7109375" style="179" customWidth="1"/>
    <col min="271" max="271" width="1.7109375" style="179" customWidth="1"/>
    <col min="272" max="512" width="9.42578125" style="179"/>
    <col min="513" max="513" width="1.7109375" style="179" customWidth="1"/>
    <col min="514" max="517" width="12.7109375" style="179" customWidth="1"/>
    <col min="518" max="519" width="14.7109375" style="179" customWidth="1"/>
    <col min="520" max="520" width="12.85546875" style="179" customWidth="1"/>
    <col min="521" max="521" width="14.7109375" style="179" customWidth="1"/>
    <col min="522" max="522" width="9.7109375" style="179" customWidth="1"/>
    <col min="523" max="523" width="13.28515625" style="179" customWidth="1"/>
    <col min="524" max="524" width="9.7109375" style="179" customWidth="1"/>
    <col min="525" max="525" width="14.7109375" style="179" customWidth="1"/>
    <col min="526" max="526" width="9.7109375" style="179" customWidth="1"/>
    <col min="527" max="527" width="1.7109375" style="179" customWidth="1"/>
    <col min="528" max="768" width="9.42578125" style="179"/>
    <col min="769" max="769" width="1.7109375" style="179" customWidth="1"/>
    <col min="770" max="773" width="12.7109375" style="179" customWidth="1"/>
    <col min="774" max="775" width="14.7109375" style="179" customWidth="1"/>
    <col min="776" max="776" width="12.85546875" style="179" customWidth="1"/>
    <col min="777" max="777" width="14.7109375" style="179" customWidth="1"/>
    <col min="778" max="778" width="9.7109375" style="179" customWidth="1"/>
    <col min="779" max="779" width="13.28515625" style="179" customWidth="1"/>
    <col min="780" max="780" width="9.7109375" style="179" customWidth="1"/>
    <col min="781" max="781" width="14.7109375" style="179" customWidth="1"/>
    <col min="782" max="782" width="9.7109375" style="179" customWidth="1"/>
    <col min="783" max="783" width="1.7109375" style="179" customWidth="1"/>
    <col min="784" max="1024" width="9.42578125" style="179"/>
    <col min="1025" max="1025" width="1.7109375" style="179" customWidth="1"/>
    <col min="1026" max="1029" width="12.7109375" style="179" customWidth="1"/>
    <col min="1030" max="1031" width="14.7109375" style="179" customWidth="1"/>
    <col min="1032" max="1032" width="12.85546875" style="179" customWidth="1"/>
    <col min="1033" max="1033" width="14.7109375" style="179" customWidth="1"/>
    <col min="1034" max="1034" width="9.7109375" style="179" customWidth="1"/>
    <col min="1035" max="1035" width="13.28515625" style="179" customWidth="1"/>
    <col min="1036" max="1036" width="9.7109375" style="179" customWidth="1"/>
    <col min="1037" max="1037" width="14.7109375" style="179" customWidth="1"/>
    <col min="1038" max="1038" width="9.7109375" style="179" customWidth="1"/>
    <col min="1039" max="1039" width="1.7109375" style="179" customWidth="1"/>
    <col min="1040" max="1280" width="9.42578125" style="179"/>
    <col min="1281" max="1281" width="1.7109375" style="179" customWidth="1"/>
    <col min="1282" max="1285" width="12.7109375" style="179" customWidth="1"/>
    <col min="1286" max="1287" width="14.7109375" style="179" customWidth="1"/>
    <col min="1288" max="1288" width="12.85546875" style="179" customWidth="1"/>
    <col min="1289" max="1289" width="14.7109375" style="179" customWidth="1"/>
    <col min="1290" max="1290" width="9.7109375" style="179" customWidth="1"/>
    <col min="1291" max="1291" width="13.28515625" style="179" customWidth="1"/>
    <col min="1292" max="1292" width="9.7109375" style="179" customWidth="1"/>
    <col min="1293" max="1293" width="14.7109375" style="179" customWidth="1"/>
    <col min="1294" max="1294" width="9.7109375" style="179" customWidth="1"/>
    <col min="1295" max="1295" width="1.7109375" style="179" customWidth="1"/>
    <col min="1296" max="1536" width="9.42578125" style="179"/>
    <col min="1537" max="1537" width="1.7109375" style="179" customWidth="1"/>
    <col min="1538" max="1541" width="12.7109375" style="179" customWidth="1"/>
    <col min="1542" max="1543" width="14.7109375" style="179" customWidth="1"/>
    <col min="1544" max="1544" width="12.85546875" style="179" customWidth="1"/>
    <col min="1545" max="1545" width="14.7109375" style="179" customWidth="1"/>
    <col min="1546" max="1546" width="9.7109375" style="179" customWidth="1"/>
    <col min="1547" max="1547" width="13.28515625" style="179" customWidth="1"/>
    <col min="1548" max="1548" width="9.7109375" style="179" customWidth="1"/>
    <col min="1549" max="1549" width="14.7109375" style="179" customWidth="1"/>
    <col min="1550" max="1550" width="9.7109375" style="179" customWidth="1"/>
    <col min="1551" max="1551" width="1.7109375" style="179" customWidth="1"/>
    <col min="1552" max="1792" width="9.42578125" style="179"/>
    <col min="1793" max="1793" width="1.7109375" style="179" customWidth="1"/>
    <col min="1794" max="1797" width="12.7109375" style="179" customWidth="1"/>
    <col min="1798" max="1799" width="14.7109375" style="179" customWidth="1"/>
    <col min="1800" max="1800" width="12.85546875" style="179" customWidth="1"/>
    <col min="1801" max="1801" width="14.7109375" style="179" customWidth="1"/>
    <col min="1802" max="1802" width="9.7109375" style="179" customWidth="1"/>
    <col min="1803" max="1803" width="13.28515625" style="179" customWidth="1"/>
    <col min="1804" max="1804" width="9.7109375" style="179" customWidth="1"/>
    <col min="1805" max="1805" width="14.7109375" style="179" customWidth="1"/>
    <col min="1806" max="1806" width="9.7109375" style="179" customWidth="1"/>
    <col min="1807" max="1807" width="1.7109375" style="179" customWidth="1"/>
    <col min="1808" max="2048" width="9.42578125" style="179"/>
    <col min="2049" max="2049" width="1.7109375" style="179" customWidth="1"/>
    <col min="2050" max="2053" width="12.7109375" style="179" customWidth="1"/>
    <col min="2054" max="2055" width="14.7109375" style="179" customWidth="1"/>
    <col min="2056" max="2056" width="12.85546875" style="179" customWidth="1"/>
    <col min="2057" max="2057" width="14.7109375" style="179" customWidth="1"/>
    <col min="2058" max="2058" width="9.7109375" style="179" customWidth="1"/>
    <col min="2059" max="2059" width="13.28515625" style="179" customWidth="1"/>
    <col min="2060" max="2060" width="9.7109375" style="179" customWidth="1"/>
    <col min="2061" max="2061" width="14.7109375" style="179" customWidth="1"/>
    <col min="2062" max="2062" width="9.7109375" style="179" customWidth="1"/>
    <col min="2063" max="2063" width="1.7109375" style="179" customWidth="1"/>
    <col min="2064" max="2304" width="9.42578125" style="179"/>
    <col min="2305" max="2305" width="1.7109375" style="179" customWidth="1"/>
    <col min="2306" max="2309" width="12.7109375" style="179" customWidth="1"/>
    <col min="2310" max="2311" width="14.7109375" style="179" customWidth="1"/>
    <col min="2312" max="2312" width="12.85546875" style="179" customWidth="1"/>
    <col min="2313" max="2313" width="14.7109375" style="179" customWidth="1"/>
    <col min="2314" max="2314" width="9.7109375" style="179" customWidth="1"/>
    <col min="2315" max="2315" width="13.28515625" style="179" customWidth="1"/>
    <col min="2316" max="2316" width="9.7109375" style="179" customWidth="1"/>
    <col min="2317" max="2317" width="14.7109375" style="179" customWidth="1"/>
    <col min="2318" max="2318" width="9.7109375" style="179" customWidth="1"/>
    <col min="2319" max="2319" width="1.7109375" style="179" customWidth="1"/>
    <col min="2320" max="2560" width="9.42578125" style="179"/>
    <col min="2561" max="2561" width="1.7109375" style="179" customWidth="1"/>
    <col min="2562" max="2565" width="12.7109375" style="179" customWidth="1"/>
    <col min="2566" max="2567" width="14.7109375" style="179" customWidth="1"/>
    <col min="2568" max="2568" width="12.85546875" style="179" customWidth="1"/>
    <col min="2569" max="2569" width="14.7109375" style="179" customWidth="1"/>
    <col min="2570" max="2570" width="9.7109375" style="179" customWidth="1"/>
    <col min="2571" max="2571" width="13.28515625" style="179" customWidth="1"/>
    <col min="2572" max="2572" width="9.7109375" style="179" customWidth="1"/>
    <col min="2573" max="2573" width="14.7109375" style="179" customWidth="1"/>
    <col min="2574" max="2574" width="9.7109375" style="179" customWidth="1"/>
    <col min="2575" max="2575" width="1.7109375" style="179" customWidth="1"/>
    <col min="2576" max="2816" width="9.42578125" style="179"/>
    <col min="2817" max="2817" width="1.7109375" style="179" customWidth="1"/>
    <col min="2818" max="2821" width="12.7109375" style="179" customWidth="1"/>
    <col min="2822" max="2823" width="14.7109375" style="179" customWidth="1"/>
    <col min="2824" max="2824" width="12.85546875" style="179" customWidth="1"/>
    <col min="2825" max="2825" width="14.7109375" style="179" customWidth="1"/>
    <col min="2826" max="2826" width="9.7109375" style="179" customWidth="1"/>
    <col min="2827" max="2827" width="13.28515625" style="179" customWidth="1"/>
    <col min="2828" max="2828" width="9.7109375" style="179" customWidth="1"/>
    <col min="2829" max="2829" width="14.7109375" style="179" customWidth="1"/>
    <col min="2830" max="2830" width="9.7109375" style="179" customWidth="1"/>
    <col min="2831" max="2831" width="1.7109375" style="179" customWidth="1"/>
    <col min="2832" max="3072" width="9.42578125" style="179"/>
    <col min="3073" max="3073" width="1.7109375" style="179" customWidth="1"/>
    <col min="3074" max="3077" width="12.7109375" style="179" customWidth="1"/>
    <col min="3078" max="3079" width="14.7109375" style="179" customWidth="1"/>
    <col min="3080" max="3080" width="12.85546875" style="179" customWidth="1"/>
    <col min="3081" max="3081" width="14.7109375" style="179" customWidth="1"/>
    <col min="3082" max="3082" width="9.7109375" style="179" customWidth="1"/>
    <col min="3083" max="3083" width="13.28515625" style="179" customWidth="1"/>
    <col min="3084" max="3084" width="9.7109375" style="179" customWidth="1"/>
    <col min="3085" max="3085" width="14.7109375" style="179" customWidth="1"/>
    <col min="3086" max="3086" width="9.7109375" style="179" customWidth="1"/>
    <col min="3087" max="3087" width="1.7109375" style="179" customWidth="1"/>
    <col min="3088" max="3328" width="9.42578125" style="179"/>
    <col min="3329" max="3329" width="1.7109375" style="179" customWidth="1"/>
    <col min="3330" max="3333" width="12.7109375" style="179" customWidth="1"/>
    <col min="3334" max="3335" width="14.7109375" style="179" customWidth="1"/>
    <col min="3336" max="3336" width="12.85546875" style="179" customWidth="1"/>
    <col min="3337" max="3337" width="14.7109375" style="179" customWidth="1"/>
    <col min="3338" max="3338" width="9.7109375" style="179" customWidth="1"/>
    <col min="3339" max="3339" width="13.28515625" style="179" customWidth="1"/>
    <col min="3340" max="3340" width="9.7109375" style="179" customWidth="1"/>
    <col min="3341" max="3341" width="14.7109375" style="179" customWidth="1"/>
    <col min="3342" max="3342" width="9.7109375" style="179" customWidth="1"/>
    <col min="3343" max="3343" width="1.7109375" style="179" customWidth="1"/>
    <col min="3344" max="3584" width="9.42578125" style="179"/>
    <col min="3585" max="3585" width="1.7109375" style="179" customWidth="1"/>
    <col min="3586" max="3589" width="12.7109375" style="179" customWidth="1"/>
    <col min="3590" max="3591" width="14.7109375" style="179" customWidth="1"/>
    <col min="3592" max="3592" width="12.85546875" style="179" customWidth="1"/>
    <col min="3593" max="3593" width="14.7109375" style="179" customWidth="1"/>
    <col min="3594" max="3594" width="9.7109375" style="179" customWidth="1"/>
    <col min="3595" max="3595" width="13.28515625" style="179" customWidth="1"/>
    <col min="3596" max="3596" width="9.7109375" style="179" customWidth="1"/>
    <col min="3597" max="3597" width="14.7109375" style="179" customWidth="1"/>
    <col min="3598" max="3598" width="9.7109375" style="179" customWidth="1"/>
    <col min="3599" max="3599" width="1.7109375" style="179" customWidth="1"/>
    <col min="3600" max="3840" width="9.42578125" style="179"/>
    <col min="3841" max="3841" width="1.7109375" style="179" customWidth="1"/>
    <col min="3842" max="3845" width="12.7109375" style="179" customWidth="1"/>
    <col min="3846" max="3847" width="14.7109375" style="179" customWidth="1"/>
    <col min="3848" max="3848" width="12.85546875" style="179" customWidth="1"/>
    <col min="3849" max="3849" width="14.7109375" style="179" customWidth="1"/>
    <col min="3850" max="3850" width="9.7109375" style="179" customWidth="1"/>
    <col min="3851" max="3851" width="13.28515625" style="179" customWidth="1"/>
    <col min="3852" max="3852" width="9.7109375" style="179" customWidth="1"/>
    <col min="3853" max="3853" width="14.7109375" style="179" customWidth="1"/>
    <col min="3854" max="3854" width="9.7109375" style="179" customWidth="1"/>
    <col min="3855" max="3855" width="1.7109375" style="179" customWidth="1"/>
    <col min="3856" max="4096" width="9.42578125" style="179"/>
    <col min="4097" max="4097" width="1.7109375" style="179" customWidth="1"/>
    <col min="4098" max="4101" width="12.7109375" style="179" customWidth="1"/>
    <col min="4102" max="4103" width="14.7109375" style="179" customWidth="1"/>
    <col min="4104" max="4104" width="12.85546875" style="179" customWidth="1"/>
    <col min="4105" max="4105" width="14.7109375" style="179" customWidth="1"/>
    <col min="4106" max="4106" width="9.7109375" style="179" customWidth="1"/>
    <col min="4107" max="4107" width="13.28515625" style="179" customWidth="1"/>
    <col min="4108" max="4108" width="9.7109375" style="179" customWidth="1"/>
    <col min="4109" max="4109" width="14.7109375" style="179" customWidth="1"/>
    <col min="4110" max="4110" width="9.7109375" style="179" customWidth="1"/>
    <col min="4111" max="4111" width="1.7109375" style="179" customWidth="1"/>
    <col min="4112" max="4352" width="9.42578125" style="179"/>
    <col min="4353" max="4353" width="1.7109375" style="179" customWidth="1"/>
    <col min="4354" max="4357" width="12.7109375" style="179" customWidth="1"/>
    <col min="4358" max="4359" width="14.7109375" style="179" customWidth="1"/>
    <col min="4360" max="4360" width="12.85546875" style="179" customWidth="1"/>
    <col min="4361" max="4361" width="14.7109375" style="179" customWidth="1"/>
    <col min="4362" max="4362" width="9.7109375" style="179" customWidth="1"/>
    <col min="4363" max="4363" width="13.28515625" style="179" customWidth="1"/>
    <col min="4364" max="4364" width="9.7109375" style="179" customWidth="1"/>
    <col min="4365" max="4365" width="14.7109375" style="179" customWidth="1"/>
    <col min="4366" max="4366" width="9.7109375" style="179" customWidth="1"/>
    <col min="4367" max="4367" width="1.7109375" style="179" customWidth="1"/>
    <col min="4368" max="4608" width="9.42578125" style="179"/>
    <col min="4609" max="4609" width="1.7109375" style="179" customWidth="1"/>
    <col min="4610" max="4613" width="12.7109375" style="179" customWidth="1"/>
    <col min="4614" max="4615" width="14.7109375" style="179" customWidth="1"/>
    <col min="4616" max="4616" width="12.85546875" style="179" customWidth="1"/>
    <col min="4617" max="4617" width="14.7109375" style="179" customWidth="1"/>
    <col min="4618" max="4618" width="9.7109375" style="179" customWidth="1"/>
    <col min="4619" max="4619" width="13.28515625" style="179" customWidth="1"/>
    <col min="4620" max="4620" width="9.7109375" style="179" customWidth="1"/>
    <col min="4621" max="4621" width="14.7109375" style="179" customWidth="1"/>
    <col min="4622" max="4622" width="9.7109375" style="179" customWidth="1"/>
    <col min="4623" max="4623" width="1.7109375" style="179" customWidth="1"/>
    <col min="4624" max="4864" width="9.42578125" style="179"/>
    <col min="4865" max="4865" width="1.7109375" style="179" customWidth="1"/>
    <col min="4866" max="4869" width="12.7109375" style="179" customWidth="1"/>
    <col min="4870" max="4871" width="14.7109375" style="179" customWidth="1"/>
    <col min="4872" max="4872" width="12.85546875" style="179" customWidth="1"/>
    <col min="4873" max="4873" width="14.7109375" style="179" customWidth="1"/>
    <col min="4874" max="4874" width="9.7109375" style="179" customWidth="1"/>
    <col min="4875" max="4875" width="13.28515625" style="179" customWidth="1"/>
    <col min="4876" max="4876" width="9.7109375" style="179" customWidth="1"/>
    <col min="4877" max="4877" width="14.7109375" style="179" customWidth="1"/>
    <col min="4878" max="4878" width="9.7109375" style="179" customWidth="1"/>
    <col min="4879" max="4879" width="1.7109375" style="179" customWidth="1"/>
    <col min="4880" max="5120" width="9.42578125" style="179"/>
    <col min="5121" max="5121" width="1.7109375" style="179" customWidth="1"/>
    <col min="5122" max="5125" width="12.7109375" style="179" customWidth="1"/>
    <col min="5126" max="5127" width="14.7109375" style="179" customWidth="1"/>
    <col min="5128" max="5128" width="12.85546875" style="179" customWidth="1"/>
    <col min="5129" max="5129" width="14.7109375" style="179" customWidth="1"/>
    <col min="5130" max="5130" width="9.7109375" style="179" customWidth="1"/>
    <col min="5131" max="5131" width="13.28515625" style="179" customWidth="1"/>
    <col min="5132" max="5132" width="9.7109375" style="179" customWidth="1"/>
    <col min="5133" max="5133" width="14.7109375" style="179" customWidth="1"/>
    <col min="5134" max="5134" width="9.7109375" style="179" customWidth="1"/>
    <col min="5135" max="5135" width="1.7109375" style="179" customWidth="1"/>
    <col min="5136" max="5376" width="9.42578125" style="179"/>
    <col min="5377" max="5377" width="1.7109375" style="179" customWidth="1"/>
    <col min="5378" max="5381" width="12.7109375" style="179" customWidth="1"/>
    <col min="5382" max="5383" width="14.7109375" style="179" customWidth="1"/>
    <col min="5384" max="5384" width="12.85546875" style="179" customWidth="1"/>
    <col min="5385" max="5385" width="14.7109375" style="179" customWidth="1"/>
    <col min="5386" max="5386" width="9.7109375" style="179" customWidth="1"/>
    <col min="5387" max="5387" width="13.28515625" style="179" customWidth="1"/>
    <col min="5388" max="5388" width="9.7109375" style="179" customWidth="1"/>
    <col min="5389" max="5389" width="14.7109375" style="179" customWidth="1"/>
    <col min="5390" max="5390" width="9.7109375" style="179" customWidth="1"/>
    <col min="5391" max="5391" width="1.7109375" style="179" customWidth="1"/>
    <col min="5392" max="5632" width="9.42578125" style="179"/>
    <col min="5633" max="5633" width="1.7109375" style="179" customWidth="1"/>
    <col min="5634" max="5637" width="12.7109375" style="179" customWidth="1"/>
    <col min="5638" max="5639" width="14.7109375" style="179" customWidth="1"/>
    <col min="5640" max="5640" width="12.85546875" style="179" customWidth="1"/>
    <col min="5641" max="5641" width="14.7109375" style="179" customWidth="1"/>
    <col min="5642" max="5642" width="9.7109375" style="179" customWidth="1"/>
    <col min="5643" max="5643" width="13.28515625" style="179" customWidth="1"/>
    <col min="5644" max="5644" width="9.7109375" style="179" customWidth="1"/>
    <col min="5645" max="5645" width="14.7109375" style="179" customWidth="1"/>
    <col min="5646" max="5646" width="9.7109375" style="179" customWidth="1"/>
    <col min="5647" max="5647" width="1.7109375" style="179" customWidth="1"/>
    <col min="5648" max="5888" width="9.42578125" style="179"/>
    <col min="5889" max="5889" width="1.7109375" style="179" customWidth="1"/>
    <col min="5890" max="5893" width="12.7109375" style="179" customWidth="1"/>
    <col min="5894" max="5895" width="14.7109375" style="179" customWidth="1"/>
    <col min="5896" max="5896" width="12.85546875" style="179" customWidth="1"/>
    <col min="5897" max="5897" width="14.7109375" style="179" customWidth="1"/>
    <col min="5898" max="5898" width="9.7109375" style="179" customWidth="1"/>
    <col min="5899" max="5899" width="13.28515625" style="179" customWidth="1"/>
    <col min="5900" max="5900" width="9.7109375" style="179" customWidth="1"/>
    <col min="5901" max="5901" width="14.7109375" style="179" customWidth="1"/>
    <col min="5902" max="5902" width="9.7109375" style="179" customWidth="1"/>
    <col min="5903" max="5903" width="1.7109375" style="179" customWidth="1"/>
    <col min="5904" max="6144" width="9.42578125" style="179"/>
    <col min="6145" max="6145" width="1.7109375" style="179" customWidth="1"/>
    <col min="6146" max="6149" width="12.7109375" style="179" customWidth="1"/>
    <col min="6150" max="6151" width="14.7109375" style="179" customWidth="1"/>
    <col min="6152" max="6152" width="12.85546875" style="179" customWidth="1"/>
    <col min="6153" max="6153" width="14.7109375" style="179" customWidth="1"/>
    <col min="6154" max="6154" width="9.7109375" style="179" customWidth="1"/>
    <col min="6155" max="6155" width="13.28515625" style="179" customWidth="1"/>
    <col min="6156" max="6156" width="9.7109375" style="179" customWidth="1"/>
    <col min="6157" max="6157" width="14.7109375" style="179" customWidth="1"/>
    <col min="6158" max="6158" width="9.7109375" style="179" customWidth="1"/>
    <col min="6159" max="6159" width="1.7109375" style="179" customWidth="1"/>
    <col min="6160" max="6400" width="9.42578125" style="179"/>
    <col min="6401" max="6401" width="1.7109375" style="179" customWidth="1"/>
    <col min="6402" max="6405" width="12.7109375" style="179" customWidth="1"/>
    <col min="6406" max="6407" width="14.7109375" style="179" customWidth="1"/>
    <col min="6408" max="6408" width="12.85546875" style="179" customWidth="1"/>
    <col min="6409" max="6409" width="14.7109375" style="179" customWidth="1"/>
    <col min="6410" max="6410" width="9.7109375" style="179" customWidth="1"/>
    <col min="6411" max="6411" width="13.28515625" style="179" customWidth="1"/>
    <col min="6412" max="6412" width="9.7109375" style="179" customWidth="1"/>
    <col min="6413" max="6413" width="14.7109375" style="179" customWidth="1"/>
    <col min="6414" max="6414" width="9.7109375" style="179" customWidth="1"/>
    <col min="6415" max="6415" width="1.7109375" style="179" customWidth="1"/>
    <col min="6416" max="6656" width="9.42578125" style="179"/>
    <col min="6657" max="6657" width="1.7109375" style="179" customWidth="1"/>
    <col min="6658" max="6661" width="12.7109375" style="179" customWidth="1"/>
    <col min="6662" max="6663" width="14.7109375" style="179" customWidth="1"/>
    <col min="6664" max="6664" width="12.85546875" style="179" customWidth="1"/>
    <col min="6665" max="6665" width="14.7109375" style="179" customWidth="1"/>
    <col min="6666" max="6666" width="9.7109375" style="179" customWidth="1"/>
    <col min="6667" max="6667" width="13.28515625" style="179" customWidth="1"/>
    <col min="6668" max="6668" width="9.7109375" style="179" customWidth="1"/>
    <col min="6669" max="6669" width="14.7109375" style="179" customWidth="1"/>
    <col min="6670" max="6670" width="9.7109375" style="179" customWidth="1"/>
    <col min="6671" max="6671" width="1.7109375" style="179" customWidth="1"/>
    <col min="6672" max="6912" width="9.42578125" style="179"/>
    <col min="6913" max="6913" width="1.7109375" style="179" customWidth="1"/>
    <col min="6914" max="6917" width="12.7109375" style="179" customWidth="1"/>
    <col min="6918" max="6919" width="14.7109375" style="179" customWidth="1"/>
    <col min="6920" max="6920" width="12.85546875" style="179" customWidth="1"/>
    <col min="6921" max="6921" width="14.7109375" style="179" customWidth="1"/>
    <col min="6922" max="6922" width="9.7109375" style="179" customWidth="1"/>
    <col min="6923" max="6923" width="13.28515625" style="179" customWidth="1"/>
    <col min="6924" max="6924" width="9.7109375" style="179" customWidth="1"/>
    <col min="6925" max="6925" width="14.7109375" style="179" customWidth="1"/>
    <col min="6926" max="6926" width="9.7109375" style="179" customWidth="1"/>
    <col min="6927" max="6927" width="1.7109375" style="179" customWidth="1"/>
    <col min="6928" max="7168" width="9.42578125" style="179"/>
    <col min="7169" max="7169" width="1.7109375" style="179" customWidth="1"/>
    <col min="7170" max="7173" width="12.7109375" style="179" customWidth="1"/>
    <col min="7174" max="7175" width="14.7109375" style="179" customWidth="1"/>
    <col min="7176" max="7176" width="12.85546875" style="179" customWidth="1"/>
    <col min="7177" max="7177" width="14.7109375" style="179" customWidth="1"/>
    <col min="7178" max="7178" width="9.7109375" style="179" customWidth="1"/>
    <col min="7179" max="7179" width="13.28515625" style="179" customWidth="1"/>
    <col min="7180" max="7180" width="9.7109375" style="179" customWidth="1"/>
    <col min="7181" max="7181" width="14.7109375" style="179" customWidth="1"/>
    <col min="7182" max="7182" width="9.7109375" style="179" customWidth="1"/>
    <col min="7183" max="7183" width="1.7109375" style="179" customWidth="1"/>
    <col min="7184" max="7424" width="9.42578125" style="179"/>
    <col min="7425" max="7425" width="1.7109375" style="179" customWidth="1"/>
    <col min="7426" max="7429" width="12.7109375" style="179" customWidth="1"/>
    <col min="7430" max="7431" width="14.7109375" style="179" customWidth="1"/>
    <col min="7432" max="7432" width="12.85546875" style="179" customWidth="1"/>
    <col min="7433" max="7433" width="14.7109375" style="179" customWidth="1"/>
    <col min="7434" max="7434" width="9.7109375" style="179" customWidth="1"/>
    <col min="7435" max="7435" width="13.28515625" style="179" customWidth="1"/>
    <col min="7436" max="7436" width="9.7109375" style="179" customWidth="1"/>
    <col min="7437" max="7437" width="14.7109375" style="179" customWidth="1"/>
    <col min="7438" max="7438" width="9.7109375" style="179" customWidth="1"/>
    <col min="7439" max="7439" width="1.7109375" style="179" customWidth="1"/>
    <col min="7440" max="7680" width="9.42578125" style="179"/>
    <col min="7681" max="7681" width="1.7109375" style="179" customWidth="1"/>
    <col min="7682" max="7685" width="12.7109375" style="179" customWidth="1"/>
    <col min="7686" max="7687" width="14.7109375" style="179" customWidth="1"/>
    <col min="7688" max="7688" width="12.85546875" style="179" customWidth="1"/>
    <col min="7689" max="7689" width="14.7109375" style="179" customWidth="1"/>
    <col min="7690" max="7690" width="9.7109375" style="179" customWidth="1"/>
    <col min="7691" max="7691" width="13.28515625" style="179" customWidth="1"/>
    <col min="7692" max="7692" width="9.7109375" style="179" customWidth="1"/>
    <col min="7693" max="7693" width="14.7109375" style="179" customWidth="1"/>
    <col min="7694" max="7694" width="9.7109375" style="179" customWidth="1"/>
    <col min="7695" max="7695" width="1.7109375" style="179" customWidth="1"/>
    <col min="7696" max="7936" width="9.42578125" style="179"/>
    <col min="7937" max="7937" width="1.7109375" style="179" customWidth="1"/>
    <col min="7938" max="7941" width="12.7109375" style="179" customWidth="1"/>
    <col min="7942" max="7943" width="14.7109375" style="179" customWidth="1"/>
    <col min="7944" max="7944" width="12.85546875" style="179" customWidth="1"/>
    <col min="7945" max="7945" width="14.7109375" style="179" customWidth="1"/>
    <col min="7946" max="7946" width="9.7109375" style="179" customWidth="1"/>
    <col min="7947" max="7947" width="13.28515625" style="179" customWidth="1"/>
    <col min="7948" max="7948" width="9.7109375" style="179" customWidth="1"/>
    <col min="7949" max="7949" width="14.7109375" style="179" customWidth="1"/>
    <col min="7950" max="7950" width="9.7109375" style="179" customWidth="1"/>
    <col min="7951" max="7951" width="1.7109375" style="179" customWidth="1"/>
    <col min="7952" max="8192" width="9.42578125" style="179"/>
    <col min="8193" max="8193" width="1.7109375" style="179" customWidth="1"/>
    <col min="8194" max="8197" width="12.7109375" style="179" customWidth="1"/>
    <col min="8198" max="8199" width="14.7109375" style="179" customWidth="1"/>
    <col min="8200" max="8200" width="12.85546875" style="179" customWidth="1"/>
    <col min="8201" max="8201" width="14.7109375" style="179" customWidth="1"/>
    <col min="8202" max="8202" width="9.7109375" style="179" customWidth="1"/>
    <col min="8203" max="8203" width="13.28515625" style="179" customWidth="1"/>
    <col min="8204" max="8204" width="9.7109375" style="179" customWidth="1"/>
    <col min="8205" max="8205" width="14.7109375" style="179" customWidth="1"/>
    <col min="8206" max="8206" width="9.7109375" style="179" customWidth="1"/>
    <col min="8207" max="8207" width="1.7109375" style="179" customWidth="1"/>
    <col min="8208" max="8448" width="9.42578125" style="179"/>
    <col min="8449" max="8449" width="1.7109375" style="179" customWidth="1"/>
    <col min="8450" max="8453" width="12.7109375" style="179" customWidth="1"/>
    <col min="8454" max="8455" width="14.7109375" style="179" customWidth="1"/>
    <col min="8456" max="8456" width="12.85546875" style="179" customWidth="1"/>
    <col min="8457" max="8457" width="14.7109375" style="179" customWidth="1"/>
    <col min="8458" max="8458" width="9.7109375" style="179" customWidth="1"/>
    <col min="8459" max="8459" width="13.28515625" style="179" customWidth="1"/>
    <col min="8460" max="8460" width="9.7109375" style="179" customWidth="1"/>
    <col min="8461" max="8461" width="14.7109375" style="179" customWidth="1"/>
    <col min="8462" max="8462" width="9.7109375" style="179" customWidth="1"/>
    <col min="8463" max="8463" width="1.7109375" style="179" customWidth="1"/>
    <col min="8464" max="8704" width="9.42578125" style="179"/>
    <col min="8705" max="8705" width="1.7109375" style="179" customWidth="1"/>
    <col min="8706" max="8709" width="12.7109375" style="179" customWidth="1"/>
    <col min="8710" max="8711" width="14.7109375" style="179" customWidth="1"/>
    <col min="8712" max="8712" width="12.85546875" style="179" customWidth="1"/>
    <col min="8713" max="8713" width="14.7109375" style="179" customWidth="1"/>
    <col min="8714" max="8714" width="9.7109375" style="179" customWidth="1"/>
    <col min="8715" max="8715" width="13.28515625" style="179" customWidth="1"/>
    <col min="8716" max="8716" width="9.7109375" style="179" customWidth="1"/>
    <col min="8717" max="8717" width="14.7109375" style="179" customWidth="1"/>
    <col min="8718" max="8718" width="9.7109375" style="179" customWidth="1"/>
    <col min="8719" max="8719" width="1.7109375" style="179" customWidth="1"/>
    <col min="8720" max="8960" width="9.42578125" style="179"/>
    <col min="8961" max="8961" width="1.7109375" style="179" customWidth="1"/>
    <col min="8962" max="8965" width="12.7109375" style="179" customWidth="1"/>
    <col min="8966" max="8967" width="14.7109375" style="179" customWidth="1"/>
    <col min="8968" max="8968" width="12.85546875" style="179" customWidth="1"/>
    <col min="8969" max="8969" width="14.7109375" style="179" customWidth="1"/>
    <col min="8970" max="8970" width="9.7109375" style="179" customWidth="1"/>
    <col min="8971" max="8971" width="13.28515625" style="179" customWidth="1"/>
    <col min="8972" max="8972" width="9.7109375" style="179" customWidth="1"/>
    <col min="8973" max="8973" width="14.7109375" style="179" customWidth="1"/>
    <col min="8974" max="8974" width="9.7109375" style="179" customWidth="1"/>
    <col min="8975" max="8975" width="1.7109375" style="179" customWidth="1"/>
    <col min="8976" max="9216" width="9.42578125" style="179"/>
    <col min="9217" max="9217" width="1.7109375" style="179" customWidth="1"/>
    <col min="9218" max="9221" width="12.7109375" style="179" customWidth="1"/>
    <col min="9222" max="9223" width="14.7109375" style="179" customWidth="1"/>
    <col min="9224" max="9224" width="12.85546875" style="179" customWidth="1"/>
    <col min="9225" max="9225" width="14.7109375" style="179" customWidth="1"/>
    <col min="9226" max="9226" width="9.7109375" style="179" customWidth="1"/>
    <col min="9227" max="9227" width="13.28515625" style="179" customWidth="1"/>
    <col min="9228" max="9228" width="9.7109375" style="179" customWidth="1"/>
    <col min="9229" max="9229" width="14.7109375" style="179" customWidth="1"/>
    <col min="9230" max="9230" width="9.7109375" style="179" customWidth="1"/>
    <col min="9231" max="9231" width="1.7109375" style="179" customWidth="1"/>
    <col min="9232" max="9472" width="9.42578125" style="179"/>
    <col min="9473" max="9473" width="1.7109375" style="179" customWidth="1"/>
    <col min="9474" max="9477" width="12.7109375" style="179" customWidth="1"/>
    <col min="9478" max="9479" width="14.7109375" style="179" customWidth="1"/>
    <col min="9480" max="9480" width="12.85546875" style="179" customWidth="1"/>
    <col min="9481" max="9481" width="14.7109375" style="179" customWidth="1"/>
    <col min="9482" max="9482" width="9.7109375" style="179" customWidth="1"/>
    <col min="9483" max="9483" width="13.28515625" style="179" customWidth="1"/>
    <col min="9484" max="9484" width="9.7109375" style="179" customWidth="1"/>
    <col min="9485" max="9485" width="14.7109375" style="179" customWidth="1"/>
    <col min="9486" max="9486" width="9.7109375" style="179" customWidth="1"/>
    <col min="9487" max="9487" width="1.7109375" style="179" customWidth="1"/>
    <col min="9488" max="9728" width="9.42578125" style="179"/>
    <col min="9729" max="9729" width="1.7109375" style="179" customWidth="1"/>
    <col min="9730" max="9733" width="12.7109375" style="179" customWidth="1"/>
    <col min="9734" max="9735" width="14.7109375" style="179" customWidth="1"/>
    <col min="9736" max="9736" width="12.85546875" style="179" customWidth="1"/>
    <col min="9737" max="9737" width="14.7109375" style="179" customWidth="1"/>
    <col min="9738" max="9738" width="9.7109375" style="179" customWidth="1"/>
    <col min="9739" max="9739" width="13.28515625" style="179" customWidth="1"/>
    <col min="9740" max="9740" width="9.7109375" style="179" customWidth="1"/>
    <col min="9741" max="9741" width="14.7109375" style="179" customWidth="1"/>
    <col min="9742" max="9742" width="9.7109375" style="179" customWidth="1"/>
    <col min="9743" max="9743" width="1.7109375" style="179" customWidth="1"/>
    <col min="9744" max="9984" width="9.42578125" style="179"/>
    <col min="9985" max="9985" width="1.7109375" style="179" customWidth="1"/>
    <col min="9986" max="9989" width="12.7109375" style="179" customWidth="1"/>
    <col min="9990" max="9991" width="14.7109375" style="179" customWidth="1"/>
    <col min="9992" max="9992" width="12.85546875" style="179" customWidth="1"/>
    <col min="9993" max="9993" width="14.7109375" style="179" customWidth="1"/>
    <col min="9994" max="9994" width="9.7109375" style="179" customWidth="1"/>
    <col min="9995" max="9995" width="13.28515625" style="179" customWidth="1"/>
    <col min="9996" max="9996" width="9.7109375" style="179" customWidth="1"/>
    <col min="9997" max="9997" width="14.7109375" style="179" customWidth="1"/>
    <col min="9998" max="9998" width="9.7109375" style="179" customWidth="1"/>
    <col min="9999" max="9999" width="1.7109375" style="179" customWidth="1"/>
    <col min="10000" max="10240" width="9.42578125" style="179"/>
    <col min="10241" max="10241" width="1.7109375" style="179" customWidth="1"/>
    <col min="10242" max="10245" width="12.7109375" style="179" customWidth="1"/>
    <col min="10246" max="10247" width="14.7109375" style="179" customWidth="1"/>
    <col min="10248" max="10248" width="12.85546875" style="179" customWidth="1"/>
    <col min="10249" max="10249" width="14.7109375" style="179" customWidth="1"/>
    <col min="10250" max="10250" width="9.7109375" style="179" customWidth="1"/>
    <col min="10251" max="10251" width="13.28515625" style="179" customWidth="1"/>
    <col min="10252" max="10252" width="9.7109375" style="179" customWidth="1"/>
    <col min="10253" max="10253" width="14.7109375" style="179" customWidth="1"/>
    <col min="10254" max="10254" width="9.7109375" style="179" customWidth="1"/>
    <col min="10255" max="10255" width="1.7109375" style="179" customWidth="1"/>
    <col min="10256" max="10496" width="9.42578125" style="179"/>
    <col min="10497" max="10497" width="1.7109375" style="179" customWidth="1"/>
    <col min="10498" max="10501" width="12.7109375" style="179" customWidth="1"/>
    <col min="10502" max="10503" width="14.7109375" style="179" customWidth="1"/>
    <col min="10504" max="10504" width="12.85546875" style="179" customWidth="1"/>
    <col min="10505" max="10505" width="14.7109375" style="179" customWidth="1"/>
    <col min="10506" max="10506" width="9.7109375" style="179" customWidth="1"/>
    <col min="10507" max="10507" width="13.28515625" style="179" customWidth="1"/>
    <col min="10508" max="10508" width="9.7109375" style="179" customWidth="1"/>
    <col min="10509" max="10509" width="14.7109375" style="179" customWidth="1"/>
    <col min="10510" max="10510" width="9.7109375" style="179" customWidth="1"/>
    <col min="10511" max="10511" width="1.7109375" style="179" customWidth="1"/>
    <col min="10512" max="10752" width="9.42578125" style="179"/>
    <col min="10753" max="10753" width="1.7109375" style="179" customWidth="1"/>
    <col min="10754" max="10757" width="12.7109375" style="179" customWidth="1"/>
    <col min="10758" max="10759" width="14.7109375" style="179" customWidth="1"/>
    <col min="10760" max="10760" width="12.85546875" style="179" customWidth="1"/>
    <col min="10761" max="10761" width="14.7109375" style="179" customWidth="1"/>
    <col min="10762" max="10762" width="9.7109375" style="179" customWidth="1"/>
    <col min="10763" max="10763" width="13.28515625" style="179" customWidth="1"/>
    <col min="10764" max="10764" width="9.7109375" style="179" customWidth="1"/>
    <col min="10765" max="10765" width="14.7109375" style="179" customWidth="1"/>
    <col min="10766" max="10766" width="9.7109375" style="179" customWidth="1"/>
    <col min="10767" max="10767" width="1.7109375" style="179" customWidth="1"/>
    <col min="10768" max="11008" width="9.42578125" style="179"/>
    <col min="11009" max="11009" width="1.7109375" style="179" customWidth="1"/>
    <col min="11010" max="11013" width="12.7109375" style="179" customWidth="1"/>
    <col min="11014" max="11015" width="14.7109375" style="179" customWidth="1"/>
    <col min="11016" max="11016" width="12.85546875" style="179" customWidth="1"/>
    <col min="11017" max="11017" width="14.7109375" style="179" customWidth="1"/>
    <col min="11018" max="11018" width="9.7109375" style="179" customWidth="1"/>
    <col min="11019" max="11019" width="13.28515625" style="179" customWidth="1"/>
    <col min="11020" max="11020" width="9.7109375" style="179" customWidth="1"/>
    <col min="11021" max="11021" width="14.7109375" style="179" customWidth="1"/>
    <col min="11022" max="11022" width="9.7109375" style="179" customWidth="1"/>
    <col min="11023" max="11023" width="1.7109375" style="179" customWidth="1"/>
    <col min="11024" max="11264" width="9.42578125" style="179"/>
    <col min="11265" max="11265" width="1.7109375" style="179" customWidth="1"/>
    <col min="11266" max="11269" width="12.7109375" style="179" customWidth="1"/>
    <col min="11270" max="11271" width="14.7109375" style="179" customWidth="1"/>
    <col min="11272" max="11272" width="12.85546875" style="179" customWidth="1"/>
    <col min="11273" max="11273" width="14.7109375" style="179" customWidth="1"/>
    <col min="11274" max="11274" width="9.7109375" style="179" customWidth="1"/>
    <col min="11275" max="11275" width="13.28515625" style="179" customWidth="1"/>
    <col min="11276" max="11276" width="9.7109375" style="179" customWidth="1"/>
    <col min="11277" max="11277" width="14.7109375" style="179" customWidth="1"/>
    <col min="11278" max="11278" width="9.7109375" style="179" customWidth="1"/>
    <col min="11279" max="11279" width="1.7109375" style="179" customWidth="1"/>
    <col min="11280" max="11520" width="9.42578125" style="179"/>
    <col min="11521" max="11521" width="1.7109375" style="179" customWidth="1"/>
    <col min="11522" max="11525" width="12.7109375" style="179" customWidth="1"/>
    <col min="11526" max="11527" width="14.7109375" style="179" customWidth="1"/>
    <col min="11528" max="11528" width="12.85546875" style="179" customWidth="1"/>
    <col min="11529" max="11529" width="14.7109375" style="179" customWidth="1"/>
    <col min="11530" max="11530" width="9.7109375" style="179" customWidth="1"/>
    <col min="11531" max="11531" width="13.28515625" style="179" customWidth="1"/>
    <col min="11532" max="11532" width="9.7109375" style="179" customWidth="1"/>
    <col min="11533" max="11533" width="14.7109375" style="179" customWidth="1"/>
    <col min="11534" max="11534" width="9.7109375" style="179" customWidth="1"/>
    <col min="11535" max="11535" width="1.7109375" style="179" customWidth="1"/>
    <col min="11536" max="11776" width="9.42578125" style="179"/>
    <col min="11777" max="11777" width="1.7109375" style="179" customWidth="1"/>
    <col min="11778" max="11781" width="12.7109375" style="179" customWidth="1"/>
    <col min="11782" max="11783" width="14.7109375" style="179" customWidth="1"/>
    <col min="11784" max="11784" width="12.85546875" style="179" customWidth="1"/>
    <col min="11785" max="11785" width="14.7109375" style="179" customWidth="1"/>
    <col min="11786" max="11786" width="9.7109375" style="179" customWidth="1"/>
    <col min="11787" max="11787" width="13.28515625" style="179" customWidth="1"/>
    <col min="11788" max="11788" width="9.7109375" style="179" customWidth="1"/>
    <col min="11789" max="11789" width="14.7109375" style="179" customWidth="1"/>
    <col min="11790" max="11790" width="9.7109375" style="179" customWidth="1"/>
    <col min="11791" max="11791" width="1.7109375" style="179" customWidth="1"/>
    <col min="11792" max="12032" width="9.42578125" style="179"/>
    <col min="12033" max="12033" width="1.7109375" style="179" customWidth="1"/>
    <col min="12034" max="12037" width="12.7109375" style="179" customWidth="1"/>
    <col min="12038" max="12039" width="14.7109375" style="179" customWidth="1"/>
    <col min="12040" max="12040" width="12.85546875" style="179" customWidth="1"/>
    <col min="12041" max="12041" width="14.7109375" style="179" customWidth="1"/>
    <col min="12042" max="12042" width="9.7109375" style="179" customWidth="1"/>
    <col min="12043" max="12043" width="13.28515625" style="179" customWidth="1"/>
    <col min="12044" max="12044" width="9.7109375" style="179" customWidth="1"/>
    <col min="12045" max="12045" width="14.7109375" style="179" customWidth="1"/>
    <col min="12046" max="12046" width="9.7109375" style="179" customWidth="1"/>
    <col min="12047" max="12047" width="1.7109375" style="179" customWidth="1"/>
    <col min="12048" max="12288" width="9.42578125" style="179"/>
    <col min="12289" max="12289" width="1.7109375" style="179" customWidth="1"/>
    <col min="12290" max="12293" width="12.7109375" style="179" customWidth="1"/>
    <col min="12294" max="12295" width="14.7109375" style="179" customWidth="1"/>
    <col min="12296" max="12296" width="12.85546875" style="179" customWidth="1"/>
    <col min="12297" max="12297" width="14.7109375" style="179" customWidth="1"/>
    <col min="12298" max="12298" width="9.7109375" style="179" customWidth="1"/>
    <col min="12299" max="12299" width="13.28515625" style="179" customWidth="1"/>
    <col min="12300" max="12300" width="9.7109375" style="179" customWidth="1"/>
    <col min="12301" max="12301" width="14.7109375" style="179" customWidth="1"/>
    <col min="12302" max="12302" width="9.7109375" style="179" customWidth="1"/>
    <col min="12303" max="12303" width="1.7109375" style="179" customWidth="1"/>
    <col min="12304" max="12544" width="9.42578125" style="179"/>
    <col min="12545" max="12545" width="1.7109375" style="179" customWidth="1"/>
    <col min="12546" max="12549" width="12.7109375" style="179" customWidth="1"/>
    <col min="12550" max="12551" width="14.7109375" style="179" customWidth="1"/>
    <col min="12552" max="12552" width="12.85546875" style="179" customWidth="1"/>
    <col min="12553" max="12553" width="14.7109375" style="179" customWidth="1"/>
    <col min="12554" max="12554" width="9.7109375" style="179" customWidth="1"/>
    <col min="12555" max="12555" width="13.28515625" style="179" customWidth="1"/>
    <col min="12556" max="12556" width="9.7109375" style="179" customWidth="1"/>
    <col min="12557" max="12557" width="14.7109375" style="179" customWidth="1"/>
    <col min="12558" max="12558" width="9.7109375" style="179" customWidth="1"/>
    <col min="12559" max="12559" width="1.7109375" style="179" customWidth="1"/>
    <col min="12560" max="12800" width="9.42578125" style="179"/>
    <col min="12801" max="12801" width="1.7109375" style="179" customWidth="1"/>
    <col min="12802" max="12805" width="12.7109375" style="179" customWidth="1"/>
    <col min="12806" max="12807" width="14.7109375" style="179" customWidth="1"/>
    <col min="12808" max="12808" width="12.85546875" style="179" customWidth="1"/>
    <col min="12809" max="12809" width="14.7109375" style="179" customWidth="1"/>
    <col min="12810" max="12810" width="9.7109375" style="179" customWidth="1"/>
    <col min="12811" max="12811" width="13.28515625" style="179" customWidth="1"/>
    <col min="12812" max="12812" width="9.7109375" style="179" customWidth="1"/>
    <col min="12813" max="12813" width="14.7109375" style="179" customWidth="1"/>
    <col min="12814" max="12814" width="9.7109375" style="179" customWidth="1"/>
    <col min="12815" max="12815" width="1.7109375" style="179" customWidth="1"/>
    <col min="12816" max="13056" width="9.42578125" style="179"/>
    <col min="13057" max="13057" width="1.7109375" style="179" customWidth="1"/>
    <col min="13058" max="13061" width="12.7109375" style="179" customWidth="1"/>
    <col min="13062" max="13063" width="14.7109375" style="179" customWidth="1"/>
    <col min="13064" max="13064" width="12.85546875" style="179" customWidth="1"/>
    <col min="13065" max="13065" width="14.7109375" style="179" customWidth="1"/>
    <col min="13066" max="13066" width="9.7109375" style="179" customWidth="1"/>
    <col min="13067" max="13067" width="13.28515625" style="179" customWidth="1"/>
    <col min="13068" max="13068" width="9.7109375" style="179" customWidth="1"/>
    <col min="13069" max="13069" width="14.7109375" style="179" customWidth="1"/>
    <col min="13070" max="13070" width="9.7109375" style="179" customWidth="1"/>
    <col min="13071" max="13071" width="1.7109375" style="179" customWidth="1"/>
    <col min="13072" max="13312" width="9.42578125" style="179"/>
    <col min="13313" max="13313" width="1.7109375" style="179" customWidth="1"/>
    <col min="13314" max="13317" width="12.7109375" style="179" customWidth="1"/>
    <col min="13318" max="13319" width="14.7109375" style="179" customWidth="1"/>
    <col min="13320" max="13320" width="12.85546875" style="179" customWidth="1"/>
    <col min="13321" max="13321" width="14.7109375" style="179" customWidth="1"/>
    <col min="13322" max="13322" width="9.7109375" style="179" customWidth="1"/>
    <col min="13323" max="13323" width="13.28515625" style="179" customWidth="1"/>
    <col min="13324" max="13324" width="9.7109375" style="179" customWidth="1"/>
    <col min="13325" max="13325" width="14.7109375" style="179" customWidth="1"/>
    <col min="13326" max="13326" width="9.7109375" style="179" customWidth="1"/>
    <col min="13327" max="13327" width="1.7109375" style="179" customWidth="1"/>
    <col min="13328" max="13568" width="9.42578125" style="179"/>
    <col min="13569" max="13569" width="1.7109375" style="179" customWidth="1"/>
    <col min="13570" max="13573" width="12.7109375" style="179" customWidth="1"/>
    <col min="13574" max="13575" width="14.7109375" style="179" customWidth="1"/>
    <col min="13576" max="13576" width="12.85546875" style="179" customWidth="1"/>
    <col min="13577" max="13577" width="14.7109375" style="179" customWidth="1"/>
    <col min="13578" max="13578" width="9.7109375" style="179" customWidth="1"/>
    <col min="13579" max="13579" width="13.28515625" style="179" customWidth="1"/>
    <col min="13580" max="13580" width="9.7109375" style="179" customWidth="1"/>
    <col min="13581" max="13581" width="14.7109375" style="179" customWidth="1"/>
    <col min="13582" max="13582" width="9.7109375" style="179" customWidth="1"/>
    <col min="13583" max="13583" width="1.7109375" style="179" customWidth="1"/>
    <col min="13584" max="13824" width="9.42578125" style="179"/>
    <col min="13825" max="13825" width="1.7109375" style="179" customWidth="1"/>
    <col min="13826" max="13829" width="12.7109375" style="179" customWidth="1"/>
    <col min="13830" max="13831" width="14.7109375" style="179" customWidth="1"/>
    <col min="13832" max="13832" width="12.85546875" style="179" customWidth="1"/>
    <col min="13833" max="13833" width="14.7109375" style="179" customWidth="1"/>
    <col min="13834" max="13834" width="9.7109375" style="179" customWidth="1"/>
    <col min="13835" max="13835" width="13.28515625" style="179" customWidth="1"/>
    <col min="13836" max="13836" width="9.7109375" style="179" customWidth="1"/>
    <col min="13837" max="13837" width="14.7109375" style="179" customWidth="1"/>
    <col min="13838" max="13838" width="9.7109375" style="179" customWidth="1"/>
    <col min="13839" max="13839" width="1.7109375" style="179" customWidth="1"/>
    <col min="13840" max="14080" width="9.42578125" style="179"/>
    <col min="14081" max="14081" width="1.7109375" style="179" customWidth="1"/>
    <col min="14082" max="14085" width="12.7109375" style="179" customWidth="1"/>
    <col min="14086" max="14087" width="14.7109375" style="179" customWidth="1"/>
    <col min="14088" max="14088" width="12.85546875" style="179" customWidth="1"/>
    <col min="14089" max="14089" width="14.7109375" style="179" customWidth="1"/>
    <col min="14090" max="14090" width="9.7109375" style="179" customWidth="1"/>
    <col min="14091" max="14091" width="13.28515625" style="179" customWidth="1"/>
    <col min="14092" max="14092" width="9.7109375" style="179" customWidth="1"/>
    <col min="14093" max="14093" width="14.7109375" style="179" customWidth="1"/>
    <col min="14094" max="14094" width="9.7109375" style="179" customWidth="1"/>
    <col min="14095" max="14095" width="1.7109375" style="179" customWidth="1"/>
    <col min="14096" max="14336" width="9.42578125" style="179"/>
    <col min="14337" max="14337" width="1.7109375" style="179" customWidth="1"/>
    <col min="14338" max="14341" width="12.7109375" style="179" customWidth="1"/>
    <col min="14342" max="14343" width="14.7109375" style="179" customWidth="1"/>
    <col min="14344" max="14344" width="12.85546875" style="179" customWidth="1"/>
    <col min="14345" max="14345" width="14.7109375" style="179" customWidth="1"/>
    <col min="14346" max="14346" width="9.7109375" style="179" customWidth="1"/>
    <col min="14347" max="14347" width="13.28515625" style="179" customWidth="1"/>
    <col min="14348" max="14348" width="9.7109375" style="179" customWidth="1"/>
    <col min="14349" max="14349" width="14.7109375" style="179" customWidth="1"/>
    <col min="14350" max="14350" width="9.7109375" style="179" customWidth="1"/>
    <col min="14351" max="14351" width="1.7109375" style="179" customWidth="1"/>
    <col min="14352" max="14592" width="9.42578125" style="179"/>
    <col min="14593" max="14593" width="1.7109375" style="179" customWidth="1"/>
    <col min="14594" max="14597" width="12.7109375" style="179" customWidth="1"/>
    <col min="14598" max="14599" width="14.7109375" style="179" customWidth="1"/>
    <col min="14600" max="14600" width="12.85546875" style="179" customWidth="1"/>
    <col min="14601" max="14601" width="14.7109375" style="179" customWidth="1"/>
    <col min="14602" max="14602" width="9.7109375" style="179" customWidth="1"/>
    <col min="14603" max="14603" width="13.28515625" style="179" customWidth="1"/>
    <col min="14604" max="14604" width="9.7109375" style="179" customWidth="1"/>
    <col min="14605" max="14605" width="14.7109375" style="179" customWidth="1"/>
    <col min="14606" max="14606" width="9.7109375" style="179" customWidth="1"/>
    <col min="14607" max="14607" width="1.7109375" style="179" customWidth="1"/>
    <col min="14608" max="14848" width="9.42578125" style="179"/>
    <col min="14849" max="14849" width="1.7109375" style="179" customWidth="1"/>
    <col min="14850" max="14853" width="12.7109375" style="179" customWidth="1"/>
    <col min="14854" max="14855" width="14.7109375" style="179" customWidth="1"/>
    <col min="14856" max="14856" width="12.85546875" style="179" customWidth="1"/>
    <col min="14857" max="14857" width="14.7109375" style="179" customWidth="1"/>
    <col min="14858" max="14858" width="9.7109375" style="179" customWidth="1"/>
    <col min="14859" max="14859" width="13.28515625" style="179" customWidth="1"/>
    <col min="14860" max="14860" width="9.7109375" style="179" customWidth="1"/>
    <col min="14861" max="14861" width="14.7109375" style="179" customWidth="1"/>
    <col min="14862" max="14862" width="9.7109375" style="179" customWidth="1"/>
    <col min="14863" max="14863" width="1.7109375" style="179" customWidth="1"/>
    <col min="14864" max="15104" width="9.42578125" style="179"/>
    <col min="15105" max="15105" width="1.7109375" style="179" customWidth="1"/>
    <col min="15106" max="15109" width="12.7109375" style="179" customWidth="1"/>
    <col min="15110" max="15111" width="14.7109375" style="179" customWidth="1"/>
    <col min="15112" max="15112" width="12.85546875" style="179" customWidth="1"/>
    <col min="15113" max="15113" width="14.7109375" style="179" customWidth="1"/>
    <col min="15114" max="15114" width="9.7109375" style="179" customWidth="1"/>
    <col min="15115" max="15115" width="13.28515625" style="179" customWidth="1"/>
    <col min="15116" max="15116" width="9.7109375" style="179" customWidth="1"/>
    <col min="15117" max="15117" width="14.7109375" style="179" customWidth="1"/>
    <col min="15118" max="15118" width="9.7109375" style="179" customWidth="1"/>
    <col min="15119" max="15119" width="1.7109375" style="179" customWidth="1"/>
    <col min="15120" max="15360" width="9.42578125" style="179"/>
    <col min="15361" max="15361" width="1.7109375" style="179" customWidth="1"/>
    <col min="15362" max="15365" width="12.7109375" style="179" customWidth="1"/>
    <col min="15366" max="15367" width="14.7109375" style="179" customWidth="1"/>
    <col min="15368" max="15368" width="12.85546875" style="179" customWidth="1"/>
    <col min="15369" max="15369" width="14.7109375" style="179" customWidth="1"/>
    <col min="15370" max="15370" width="9.7109375" style="179" customWidth="1"/>
    <col min="15371" max="15371" width="13.28515625" style="179" customWidth="1"/>
    <col min="15372" max="15372" width="9.7109375" style="179" customWidth="1"/>
    <col min="15373" max="15373" width="14.7109375" style="179" customWidth="1"/>
    <col min="15374" max="15374" width="9.7109375" style="179" customWidth="1"/>
    <col min="15375" max="15375" width="1.7109375" style="179" customWidth="1"/>
    <col min="15376" max="15616" width="9.42578125" style="179"/>
    <col min="15617" max="15617" width="1.7109375" style="179" customWidth="1"/>
    <col min="15618" max="15621" width="12.7109375" style="179" customWidth="1"/>
    <col min="15622" max="15623" width="14.7109375" style="179" customWidth="1"/>
    <col min="15624" max="15624" width="12.85546875" style="179" customWidth="1"/>
    <col min="15625" max="15625" width="14.7109375" style="179" customWidth="1"/>
    <col min="15626" max="15626" width="9.7109375" style="179" customWidth="1"/>
    <col min="15627" max="15627" width="13.28515625" style="179" customWidth="1"/>
    <col min="15628" max="15628" width="9.7109375" style="179" customWidth="1"/>
    <col min="15629" max="15629" width="14.7109375" style="179" customWidth="1"/>
    <col min="15630" max="15630" width="9.7109375" style="179" customWidth="1"/>
    <col min="15631" max="15631" width="1.7109375" style="179" customWidth="1"/>
    <col min="15632" max="15872" width="9.42578125" style="179"/>
    <col min="15873" max="15873" width="1.7109375" style="179" customWidth="1"/>
    <col min="15874" max="15877" width="12.7109375" style="179" customWidth="1"/>
    <col min="15878" max="15879" width="14.7109375" style="179" customWidth="1"/>
    <col min="15880" max="15880" width="12.85546875" style="179" customWidth="1"/>
    <col min="15881" max="15881" width="14.7109375" style="179" customWidth="1"/>
    <col min="15882" max="15882" width="9.7109375" style="179" customWidth="1"/>
    <col min="15883" max="15883" width="13.28515625" style="179" customWidth="1"/>
    <col min="15884" max="15884" width="9.7109375" style="179" customWidth="1"/>
    <col min="15885" max="15885" width="14.7109375" style="179" customWidth="1"/>
    <col min="15886" max="15886" width="9.7109375" style="179" customWidth="1"/>
    <col min="15887" max="15887" width="1.7109375" style="179" customWidth="1"/>
    <col min="15888" max="16128" width="9.42578125" style="179"/>
    <col min="16129" max="16129" width="1.7109375" style="179" customWidth="1"/>
    <col min="16130" max="16133" width="12.7109375" style="179" customWidth="1"/>
    <col min="16134" max="16135" width="14.7109375" style="179" customWidth="1"/>
    <col min="16136" max="16136" width="12.85546875" style="179" customWidth="1"/>
    <col min="16137" max="16137" width="14.7109375" style="179" customWidth="1"/>
    <col min="16138" max="16138" width="9.7109375" style="179" customWidth="1"/>
    <col min="16139" max="16139" width="13.28515625" style="179" customWidth="1"/>
    <col min="16140" max="16140" width="9.7109375" style="179" customWidth="1"/>
    <col min="16141" max="16141" width="14.7109375" style="179" customWidth="1"/>
    <col min="16142" max="16142" width="9.7109375" style="179" customWidth="1"/>
    <col min="16143" max="16143" width="1.7109375" style="179" customWidth="1"/>
    <col min="16144" max="16384" width="9.42578125" style="179"/>
  </cols>
  <sheetData>
    <row r="1" spans="1:15" ht="9.9499999999999993" customHeight="1" x14ac:dyDescent="0.2">
      <c r="A1" s="176"/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8"/>
    </row>
    <row r="2" spans="1:15" ht="23.45" customHeight="1" x14ac:dyDescent="0.35">
      <c r="A2" s="180"/>
      <c r="B2" s="333" t="s">
        <v>17</v>
      </c>
      <c r="C2" s="335" t="s">
        <v>130</v>
      </c>
      <c r="D2" s="335"/>
      <c r="E2" s="335"/>
      <c r="F2" s="337" t="s">
        <v>26</v>
      </c>
      <c r="G2" s="337"/>
      <c r="H2" s="337"/>
      <c r="I2" s="337"/>
      <c r="J2" s="338" t="s">
        <v>14</v>
      </c>
      <c r="K2" s="338"/>
      <c r="L2" s="338"/>
      <c r="M2" s="340" t="s">
        <v>129</v>
      </c>
      <c r="N2" s="341"/>
      <c r="O2" s="180" t="s">
        <v>13</v>
      </c>
    </row>
    <row r="3" spans="1:15" s="182" customFormat="1" ht="12.95" customHeight="1" x14ac:dyDescent="0.2">
      <c r="A3" s="181"/>
      <c r="B3" s="334"/>
      <c r="C3" s="336"/>
      <c r="D3" s="336"/>
      <c r="E3" s="336"/>
      <c r="F3" s="344"/>
      <c r="G3" s="344"/>
      <c r="H3" s="344"/>
      <c r="I3" s="344"/>
      <c r="J3" s="339"/>
      <c r="K3" s="339"/>
      <c r="L3" s="339"/>
      <c r="M3" s="342"/>
      <c r="N3" s="343"/>
      <c r="O3" s="181"/>
    </row>
    <row r="4" spans="1:15" s="182" customFormat="1" ht="30.6" customHeight="1" x14ac:dyDescent="0.35">
      <c r="A4" s="181"/>
      <c r="B4" s="183"/>
      <c r="C4" s="184" t="s">
        <v>42</v>
      </c>
      <c r="D4" s="184" t="s">
        <v>43</v>
      </c>
      <c r="E4" s="183"/>
      <c r="F4" s="344"/>
      <c r="G4" s="344"/>
      <c r="H4" s="344"/>
      <c r="I4" s="344"/>
      <c r="J4" s="185"/>
      <c r="K4" s="185"/>
      <c r="L4" s="185"/>
      <c r="M4" s="186"/>
      <c r="N4" s="186"/>
      <c r="O4" s="181"/>
    </row>
    <row r="5" spans="1:15" ht="30.75" customHeight="1" x14ac:dyDescent="0.2">
      <c r="A5" s="180"/>
      <c r="B5" s="187" t="s">
        <v>44</v>
      </c>
      <c r="C5" s="288">
        <f>'Groundwater Profile Log'!C5</f>
        <v>42517</v>
      </c>
      <c r="D5" s="188">
        <f>'Groundwater Profile Log'!D5</f>
        <v>42517</v>
      </c>
      <c r="E5" s="329" t="s">
        <v>36</v>
      </c>
      <c r="F5" s="329"/>
      <c r="G5" s="330" t="str">
        <f>'Groundwater Profile Log'!G5</f>
        <v>481APS05</v>
      </c>
      <c r="H5" s="330"/>
      <c r="I5" s="189"/>
      <c r="J5" s="183"/>
      <c r="K5" s="190" t="s">
        <v>22</v>
      </c>
      <c r="L5" s="330" t="str">
        <f>'Groundwater Profile Log'!L5</f>
        <v>Peri Pump</v>
      </c>
      <c r="M5" s="331"/>
      <c r="N5" s="183"/>
      <c r="O5" s="180"/>
    </row>
    <row r="6" spans="1:15" ht="23.1" customHeight="1" x14ac:dyDescent="0.2">
      <c r="A6" s="180"/>
      <c r="B6" s="190" t="s">
        <v>16</v>
      </c>
      <c r="C6" s="332" t="str">
        <f>'Groundwater Profile Log'!C6:D6</f>
        <v>Marietta, GA</v>
      </c>
      <c r="D6" s="332"/>
      <c r="E6" s="191"/>
      <c r="F6" s="192" t="s">
        <v>53</v>
      </c>
      <c r="G6" s="320" t="str">
        <f>'Groundwater Profile Log'!G6</f>
        <v>ZCRQT7055</v>
      </c>
      <c r="H6" s="320"/>
      <c r="I6" s="191"/>
      <c r="J6" s="183"/>
      <c r="K6" s="190" t="s">
        <v>33</v>
      </c>
      <c r="L6" s="319">
        <f>'Groundwater Profile Log'!L6:M6</f>
        <v>37.940255999999998</v>
      </c>
      <c r="M6" s="319"/>
      <c r="N6" s="183"/>
      <c r="O6" s="180"/>
    </row>
    <row r="7" spans="1:15" s="182" customFormat="1" ht="23.1" customHeight="1" x14ac:dyDescent="0.3">
      <c r="A7" s="181"/>
      <c r="B7" s="192" t="s">
        <v>54</v>
      </c>
      <c r="C7" s="318">
        <f>'Groundwater Profile Log'!C7</f>
        <v>206201008</v>
      </c>
      <c r="D7" s="318"/>
      <c r="E7" s="191"/>
      <c r="F7" s="190" t="s">
        <v>20</v>
      </c>
      <c r="G7" s="318" t="str">
        <f>'Groundwater Profile Log'!G7</f>
        <v>Cascade</v>
      </c>
      <c r="H7" s="318"/>
      <c r="I7" s="191"/>
      <c r="J7" s="193"/>
      <c r="K7" s="194" t="s">
        <v>37</v>
      </c>
      <c r="L7" s="319">
        <f>'Groundwater Profile Log'!L7:M7</f>
        <v>68.888328000000001</v>
      </c>
      <c r="M7" s="319"/>
      <c r="N7" s="195"/>
      <c r="O7" s="196"/>
    </row>
    <row r="8" spans="1:15" s="182" customFormat="1" ht="23.1" customHeight="1" x14ac:dyDescent="0.3">
      <c r="A8" s="181"/>
      <c r="B8" s="190" t="s">
        <v>19</v>
      </c>
      <c r="C8" s="318" t="str">
        <f>'Groundwater Profile Log'!C8</f>
        <v>JP &amp; DB</v>
      </c>
      <c r="D8" s="320"/>
      <c r="E8" s="191"/>
      <c r="F8" s="190" t="s">
        <v>38</v>
      </c>
      <c r="G8" s="321">
        <f ca="1">AVERAGE(E14:E36)</f>
        <v>-13.464333333333334</v>
      </c>
      <c r="H8" s="321"/>
      <c r="I8" s="191"/>
      <c r="J8" s="183"/>
      <c r="K8" s="194" t="s">
        <v>23</v>
      </c>
      <c r="L8" s="318" t="s">
        <v>85</v>
      </c>
      <c r="M8" s="320"/>
      <c r="N8" s="183"/>
      <c r="O8" s="181"/>
    </row>
    <row r="9" spans="1:15" ht="12" thickBot="1" x14ac:dyDescent="0.25">
      <c r="A9" s="180"/>
      <c r="B9" s="197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9"/>
      <c r="O9" s="180"/>
    </row>
    <row r="10" spans="1:15" ht="29.25" customHeight="1" x14ac:dyDescent="0.3">
      <c r="A10" s="180"/>
      <c r="B10" s="322" t="s">
        <v>10</v>
      </c>
      <c r="C10" s="323"/>
      <c r="D10" s="323"/>
      <c r="E10" s="323"/>
      <c r="F10" s="323"/>
      <c r="G10" s="323"/>
      <c r="H10" s="323"/>
      <c r="I10" s="323"/>
      <c r="J10" s="323"/>
      <c r="K10" s="323"/>
      <c r="L10" s="323"/>
      <c r="M10" s="323"/>
      <c r="N10" s="324"/>
      <c r="O10" s="180"/>
    </row>
    <row r="11" spans="1:15" s="207" customFormat="1" ht="26.45" customHeight="1" x14ac:dyDescent="0.2">
      <c r="A11" s="200"/>
      <c r="B11" s="201" t="s">
        <v>31</v>
      </c>
      <c r="C11" s="202" t="s">
        <v>35</v>
      </c>
      <c r="D11" s="202" t="s">
        <v>15</v>
      </c>
      <c r="E11" s="203" t="s">
        <v>29</v>
      </c>
      <c r="F11" s="204" t="s">
        <v>2</v>
      </c>
      <c r="G11" s="204" t="s">
        <v>3</v>
      </c>
      <c r="H11" s="205" t="s">
        <v>0</v>
      </c>
      <c r="I11" s="205" t="s">
        <v>4</v>
      </c>
      <c r="J11" s="325" t="s">
        <v>1</v>
      </c>
      <c r="K11" s="326"/>
      <c r="L11" s="326"/>
      <c r="M11" s="326"/>
      <c r="N11" s="327"/>
      <c r="O11" s="206"/>
    </row>
    <row r="12" spans="1:15" ht="12.95" customHeight="1" x14ac:dyDescent="0.2">
      <c r="A12" s="180"/>
      <c r="B12" s="208" t="s">
        <v>28</v>
      </c>
      <c r="C12" s="209"/>
      <c r="D12" s="208" t="s">
        <v>8</v>
      </c>
      <c r="E12" s="208" t="s">
        <v>28</v>
      </c>
      <c r="F12" s="210" t="s">
        <v>6</v>
      </c>
      <c r="G12" s="211" t="s">
        <v>7</v>
      </c>
      <c r="H12" s="212"/>
      <c r="I12" s="213" t="s">
        <v>5</v>
      </c>
      <c r="J12" s="214"/>
      <c r="K12" s="214"/>
      <c r="L12" s="214"/>
      <c r="M12" s="215"/>
      <c r="N12" s="216"/>
      <c r="O12" s="217"/>
    </row>
    <row r="13" spans="1:15" s="226" customFormat="1" ht="8.25" x14ac:dyDescent="0.15">
      <c r="A13" s="218"/>
      <c r="B13" s="328"/>
      <c r="C13" s="328"/>
      <c r="D13" s="219"/>
      <c r="E13" s="219"/>
      <c r="F13" s="220"/>
      <c r="G13" s="220"/>
      <c r="H13" s="221"/>
      <c r="I13" s="222"/>
      <c r="J13" s="223"/>
      <c r="K13" s="223"/>
      <c r="L13" s="224"/>
      <c r="M13" s="223"/>
      <c r="N13" s="223"/>
      <c r="O13" s="225"/>
    </row>
    <row r="14" spans="1:15" s="232" customFormat="1" ht="43.9" customHeight="1" x14ac:dyDescent="0.2">
      <c r="A14" s="180"/>
      <c r="B14" s="227">
        <f ca="1">IF('Sample 1'!$B$50=0,"",-ABS('Sample 1'!$D$14))</f>
        <v>-14</v>
      </c>
      <c r="C14" s="228" t="str">
        <f ca="1">IF( 'Sample 1'!$B$50=0,"",CELL("contents",OFFSET( 'Sample 1'!$B$1,( 'Sample 1'!$B$50-1),4)))</f>
        <v>05/28/2020:09:58:52</v>
      </c>
      <c r="D14" s="229">
        <f ca="1">IF( 'Sample 1'!$B$50=0,"",CELL("contents",OFFSET( 'Sample 1'!$B$1,( 'Sample 1'!$B$50-1),5)))</f>
        <v>1000</v>
      </c>
      <c r="E14" s="230">
        <f ca="1">IF( 'Sample 1'!$B$50=0,"", 'Sample 1'!E$14)</f>
        <v>-13.324</v>
      </c>
      <c r="F14" s="229">
        <f ca="1">IF( 'Sample 1'!$B$50=0,"",CELL("contents",OFFSET( 'Sample 1'!$B$1,( 'Sample 1'!$B$50-1),6)))</f>
        <v>248</v>
      </c>
      <c r="G14" s="230">
        <f ca="1">IF( 'Sample 1'!$B$50=0,"",CELL("contents",OFFSET( 'Sample 1'!$B$1,( 'Sample 1'!$B$50-1),8)))</f>
        <v>2.29</v>
      </c>
      <c r="H14" s="230">
        <f ca="1">IF( 'Sample 1'!$B$50=0,"",CELL("contents",OFFSET( 'Sample 1'!$B$1,( 'Sample 1'!$B$50-1),10)))</f>
        <v>5.81</v>
      </c>
      <c r="I14" s="231">
        <f ca="1">IF( 'Sample 1'!$B$50=0,"",CELL("contents",OFFSET( 'Sample 1'!$B$1,( 'Sample 1'!$B$50-1),12)))</f>
        <v>80</v>
      </c>
      <c r="J14" s="314" t="str">
        <f ca="1">IF('Sample 1'!$B$50=0,"",IF(CELL("contents",OFFSET('Sample 1'!$B$1,('Sample 1'!$B$50-1),18))="","",CELL("contents",OFFSET('Sample 1'!$B$1,('Sample 1'!$B$50-1),18))))</f>
        <v>1hr PT</v>
      </c>
      <c r="K14" s="315" t="s">
        <v>68</v>
      </c>
      <c r="L14" s="315" t="s">
        <v>68</v>
      </c>
      <c r="M14" s="315" t="s">
        <v>68</v>
      </c>
      <c r="N14" s="316" t="s">
        <v>68</v>
      </c>
      <c r="O14" s="217"/>
    </row>
    <row r="15" spans="1:15" s="232" customFormat="1" ht="43.9" customHeight="1" x14ac:dyDescent="0.2">
      <c r="A15" s="180"/>
      <c r="B15" s="227">
        <f ca="1">IF('Sample 2'!$B$50=0,"",-ABS('Sample 2'!$D$14))</f>
        <v>-21</v>
      </c>
      <c r="C15" s="228" t="str">
        <f ca="1">IF( 'Sample 2'!$B$50=0,"",CELL("contents",OFFSET( 'Sample 2'!$B$1,( 'Sample 2'!$B$50-1),4)))</f>
        <v>05/28/2020:12:05:37</v>
      </c>
      <c r="D15" s="229">
        <f ca="1">IF( 'Sample 2'!$B$50=0,"",CELL("contents",OFFSET( 'Sample 2'!$B$1,( 'Sample 2'!$B$50-1),5)))</f>
        <v>300</v>
      </c>
      <c r="E15" s="230">
        <f ca="1">IF( 'Sample 2'!$B$50=0,"", 'Sample 2'!$E$14)</f>
        <v>-13.454000000000001</v>
      </c>
      <c r="F15" s="229">
        <f ca="1">IF( 'Sample 2'!$B$50=0,"",CELL("contents",OFFSET( 'Sample 2'!$B$1,( 'Sample 2'!$B$50-1),6)))</f>
        <v>168</v>
      </c>
      <c r="G15" s="230">
        <f ca="1">IF( 'Sample 2'!$B$50=0,"",CELL("contents",OFFSET( 'Sample 2'!$B$1,( 'Sample 2'!$B$50-1),8)))</f>
        <v>3.24</v>
      </c>
      <c r="H15" s="230">
        <f ca="1">IF( 'Sample 2'!$B$50=0,"",CELL("contents",OFFSET( 'Sample 2'!$B$1,( 'Sample 2'!$B$50-1),10)))</f>
        <v>5.9</v>
      </c>
      <c r="I15" s="231">
        <f ca="1">IF( 'Sample 2'!$B$50=0,"",CELL("contents",OFFSET( 'Sample 2'!$B$1,( 'Sample 2'!$B$50-1),12)))</f>
        <v>87</v>
      </c>
      <c r="J15" s="314" t="str">
        <f ca="1">IF('Sample 2'!$B$50=0,"",IF(CELL("contents",OFFSET('Sample 2'!$B$1,('Sample 2'!$B$50-1),18))="","",CELL("contents",OFFSET('Sample 2'!$B$1,('Sample 2'!$B$50-1),18))))</f>
        <v>PT 80 min</v>
      </c>
      <c r="K15" s="315" t="s">
        <v>68</v>
      </c>
      <c r="L15" s="315" t="s">
        <v>68</v>
      </c>
      <c r="M15" s="315" t="s">
        <v>68</v>
      </c>
      <c r="N15" s="316" t="s">
        <v>68</v>
      </c>
      <c r="O15" s="217"/>
    </row>
    <row r="16" spans="1:15" s="232" customFormat="1" ht="43.9" customHeight="1" x14ac:dyDescent="0.2">
      <c r="A16" s="180"/>
      <c r="B16" s="227">
        <f ca="1">IF( 'Sample 3'!$B$50=0,"",-ABS( 'Sample 3'!$D$14))</f>
        <v>-29.995999999999999</v>
      </c>
      <c r="C16" s="228" t="str">
        <f ca="1">IF( 'Sample 3'!$B$50=0,"",CELL("contents",OFFSET( 'Sample 3'!$B$1,( 'Sample 3'!$B$50-1),4)))</f>
        <v>05/28/2020:15:13:17</v>
      </c>
      <c r="D16" s="229">
        <f ca="1">IF( 'Sample 3'!$B$50=0,"",CELL("contents",OFFSET( 'Sample 3'!$B$1,( 'Sample 3'!$B$50-1),5)))</f>
        <v>500</v>
      </c>
      <c r="E16" s="230">
        <f ca="1">IF( 'Sample 3'!$B$50=0,"", 'Sample 3'!$E$14)</f>
        <v>-13.615</v>
      </c>
      <c r="F16" s="229">
        <f ca="1">IF( 'Sample 3'!$B$50=0,"",CELL("contents",OFFSET( 'Sample 3'!$B$1,( 'Sample 3'!$B$50-1),6)))</f>
        <v>203</v>
      </c>
      <c r="G16" s="230">
        <f ca="1">IF( 'Sample 3'!$B$50=0,"",CELL("contents",OFFSET( 'Sample 3'!$B$1,( 'Sample 3'!$B$50-1),8)))</f>
        <v>2.93</v>
      </c>
      <c r="H16" s="230">
        <f ca="1">IF( 'Sample 3'!$B$50=0,"",CELL("contents",OFFSET( 'Sample 3'!$B$1,( 'Sample 3'!$B$50-1),10)))</f>
        <v>5.72</v>
      </c>
      <c r="I16" s="231">
        <f ca="1">IF( 'Sample 3'!$B$50=0,"",CELL("contents",OFFSET( 'Sample 3'!$B$1,( 'Sample 3'!$B$50-1),12)))</f>
        <v>110</v>
      </c>
      <c r="J16" s="314" t="str">
        <f ca="1">IF('Sample 3'!$B$50=0,"",IF(CELL("contents",OFFSET('Sample 3'!$B$1,('Sample 3'!$B$50-1),18))="","",CELL("contents",OFFSET('Sample 3'!$B$1,('Sample 3'!$B$50-1),18))))</f>
        <v>PT 100min</v>
      </c>
      <c r="K16" s="315" t="s">
        <v>68</v>
      </c>
      <c r="L16" s="315" t="s">
        <v>68</v>
      </c>
      <c r="M16" s="315" t="s">
        <v>68</v>
      </c>
      <c r="N16" s="316" t="s">
        <v>68</v>
      </c>
      <c r="O16" s="217"/>
    </row>
    <row r="17" spans="1:15" s="232" customFormat="1" ht="43.9" customHeight="1" x14ac:dyDescent="0.2">
      <c r="A17" s="180"/>
      <c r="B17" s="227" t="str">
        <f ca="1">IF( 'Sample 4'!$B$50=0,"",-ABS( 'Sample 4'!$D$14))</f>
        <v/>
      </c>
      <c r="C17" s="228" t="str">
        <f ca="1">IF( 'Sample 4'!$B$50=0,"",CELL("contents",OFFSET( 'Sample 4'!$B$1,( 'Sample 1'!$B$50-1),4)))</f>
        <v/>
      </c>
      <c r="D17" s="229" t="str">
        <f ca="1">IF( 'Sample 4'!$B$50=0,"",CELL("contents",OFFSET( 'Sample 4'!$B$1,( 'Sample 4'!$B$50-1),5)))</f>
        <v/>
      </c>
      <c r="E17" s="230" t="str">
        <f ca="1">IF( 'Sample 4'!$B$50=0,"", 'Sample 4'!$E$14)</f>
        <v/>
      </c>
      <c r="F17" s="229" t="str">
        <f ca="1">IF( 'Sample 4'!$B$50=0,"",CELL("contents",OFFSET( 'Sample 4'!$B$1,( 'Sample 4'!$B$50-1),6)))</f>
        <v/>
      </c>
      <c r="G17" s="230" t="str">
        <f ca="1">IF( 'Sample 4'!$B$50=0,"",CELL("contents",OFFSET( 'Sample 4'!$B$1,( 'Sample 4'!$B$50-1),8)))</f>
        <v/>
      </c>
      <c r="H17" s="230" t="str">
        <f ca="1">IF( 'Sample 4'!$B$50=0,"",CELL("contents",OFFSET( 'Sample 4'!$B$1,( 'Sample 4'!$B$50-1),10)))</f>
        <v/>
      </c>
      <c r="I17" s="231" t="str">
        <f ca="1">IF( 'Sample 4'!$B$50=0,"",CELL("contents",OFFSET( 'Sample 4'!$B$1,( 'Sample 4'!$B$50-1),12)))</f>
        <v/>
      </c>
      <c r="J17" s="314" t="str">
        <f ca="1">IF('Sample 4'!$B$50=0,"",IF(CELL("contents",OFFSET('Sample 4'!$B$1,('Sample 4'!$B$50-1),18))="","",CELL("contents",OFFSET('Sample 4'!$B$1,('Sample 4'!$B$50-1),18))))</f>
        <v/>
      </c>
      <c r="K17" s="315" t="s">
        <v>68</v>
      </c>
      <c r="L17" s="315" t="s">
        <v>68</v>
      </c>
      <c r="M17" s="315" t="s">
        <v>68</v>
      </c>
      <c r="N17" s="316" t="s">
        <v>68</v>
      </c>
      <c r="O17" s="217"/>
    </row>
    <row r="18" spans="1:15" s="232" customFormat="1" ht="43.9" customHeight="1" x14ac:dyDescent="0.2">
      <c r="A18" s="180"/>
      <c r="B18" s="233" t="str">
        <f ca="1">IF( 'Sample 5'!$B$50=0,"",-ABS( 'Sample 5'!$D$14))</f>
        <v/>
      </c>
      <c r="C18" s="228" t="str">
        <f ca="1">IF( 'Sample 5'!$B$50=0,"",CELL("contents",OFFSET( 'Sample 5'!$B$1,( 'Sample 5'!$B$50-1),4)))</f>
        <v/>
      </c>
      <c r="D18" s="234" t="str">
        <f ca="1">IF( 'Sample 5'!$B$50=0,"",CELL("contents",OFFSET( 'Sample 5'!$B$1,( 'Sample 5'!$B$50-1),5)))</f>
        <v/>
      </c>
      <c r="E18" s="235" t="str">
        <f ca="1">IF( 'Sample 5'!$B$50=0,"", 'Sample 5'!$E$14)</f>
        <v/>
      </c>
      <c r="F18" s="234" t="str">
        <f ca="1">IF( 'Sample 5'!$B$50=0,"",CELL("contents",OFFSET( 'Sample 5'!$B$1,( 'Sample 5'!$B$50-1),6)))</f>
        <v/>
      </c>
      <c r="G18" s="235" t="str">
        <f ca="1">IF( 'Sample 5'!$B$50=0,"",CELL("contents",OFFSET( 'Sample 5'!$B$1,( 'Sample 5'!$B$50-1),8)))</f>
        <v/>
      </c>
      <c r="H18" s="235" t="str">
        <f ca="1">IF( 'Sample 5'!$B$50=0,"",CELL("contents",OFFSET( 'Sample 5'!$B$1,( 'Sample 5'!$B$50-1),10)))</f>
        <v/>
      </c>
      <c r="I18" s="236" t="str">
        <f ca="1">IF( 'Sample 5'!$B$50=0,"",CELL("contents",OFFSET( 'Sample 5'!$B$1,( 'Sample 5'!$B$50-1),12)))</f>
        <v/>
      </c>
      <c r="J18" s="314" t="str">
        <f ca="1">IF('Sample 5'!$B$50=0,"",IF(CELL("contents",OFFSET('Sample 5'!$B$1,('Sample 5'!$B$50-1),18))="","",CELL("contents",OFFSET('Sample 5'!$B$1,('Sample 5'!$B$50-1),18))))</f>
        <v/>
      </c>
      <c r="K18" s="315" t="s">
        <v>68</v>
      </c>
      <c r="L18" s="315" t="s">
        <v>68</v>
      </c>
      <c r="M18" s="315" t="s">
        <v>68</v>
      </c>
      <c r="N18" s="316" t="s">
        <v>68</v>
      </c>
      <c r="O18" s="217"/>
    </row>
    <row r="19" spans="1:15" s="232" customFormat="1" ht="43.9" customHeight="1" x14ac:dyDescent="0.2">
      <c r="A19" s="180"/>
      <c r="B19" s="233" t="str">
        <f ca="1">IF( 'Sample 6'!$B$50=0,"",-ABS( 'Sample 6'!$D$14))</f>
        <v/>
      </c>
      <c r="C19" s="228" t="str">
        <f ca="1">IF( 'Sample 6'!$B$50=0,"",CELL("contents",OFFSET( 'Sample 6'!$B$1,( 'Sample 6'!$B$50-1),4)))</f>
        <v/>
      </c>
      <c r="D19" s="234" t="str">
        <f ca="1">IF( 'Sample 6'!$B$50=0,"",CELL("contents",OFFSET( 'Sample 6'!$B$1,( 'Sample 6'!$B$50-1),5)))</f>
        <v/>
      </c>
      <c r="E19" s="235" t="str">
        <f ca="1">IF( 'Sample 6'!$B$50=0,"", 'Sample 6'!$E$14)</f>
        <v/>
      </c>
      <c r="F19" s="234" t="str">
        <f ca="1">IF( 'Sample 6'!$B$50=0,"",CELL("contents",OFFSET( 'Sample 6'!$B$1,( 'Sample 6'!$B$50-1),6)))</f>
        <v/>
      </c>
      <c r="G19" s="235" t="str">
        <f ca="1">IF( 'Sample 6'!$B$50=0,"",CELL("contents",OFFSET( 'Sample 6'!$B$1,( 'Sample 6'!$B$50-1),8)))</f>
        <v/>
      </c>
      <c r="H19" s="235" t="str">
        <f ca="1">IF( 'Sample 6'!$B$50=0,"",CELL("contents",OFFSET( 'Sample 6'!$B$1,( 'Sample 6'!$B$50-1),10)))</f>
        <v/>
      </c>
      <c r="I19" s="236" t="str">
        <f ca="1">IF( 'Sample 6'!$B$50=0,"",CELL("contents",OFFSET( 'Sample 6'!$B$1,( 'Sample 6'!$B$50-1),12)))</f>
        <v/>
      </c>
      <c r="J19" s="314" t="str">
        <f ca="1">IF('Sample 6'!$B$50=0,"",IF(CELL("contents",OFFSET('Sample 6'!$B$1,('Sample 6'!$B$50-1),18))="","",CELL("contents",OFFSET('Sample 6'!$B$1,('Sample 6'!$B$50-1),18))))</f>
        <v/>
      </c>
      <c r="K19" s="315" t="s">
        <v>68</v>
      </c>
      <c r="L19" s="315" t="s">
        <v>68</v>
      </c>
      <c r="M19" s="315" t="s">
        <v>68</v>
      </c>
      <c r="N19" s="316" t="s">
        <v>68</v>
      </c>
      <c r="O19" s="217"/>
    </row>
    <row r="20" spans="1:15" s="232" customFormat="1" ht="43.9" customHeight="1" x14ac:dyDescent="0.2">
      <c r="A20" s="180"/>
      <c r="B20" s="233" t="str">
        <f ca="1">IF( 'Sample 7'!$B$50=0,"",-ABS( 'Sample 7'!$D$14))</f>
        <v/>
      </c>
      <c r="C20" s="228" t="str">
        <f ca="1">IF( 'Sample 7'!$B$50=0,"",CELL("contents",OFFSET( 'Sample 7'!$B$1,( 'Sample 7'!$B$50-1),4)))</f>
        <v/>
      </c>
      <c r="D20" s="234" t="str">
        <f ca="1">IF( 'Sample 7'!$B$50=0,"",CELL("contents",OFFSET( 'Sample 7'!$B$1,( 'Sample 7'!$B$50-1),5)))</f>
        <v/>
      </c>
      <c r="E20" s="235" t="str">
        <f ca="1">IF( 'Sample 7'!$B$50=0,"", 'Sample 7'!$E$14)</f>
        <v/>
      </c>
      <c r="F20" s="234" t="str">
        <f ca="1">IF( 'Sample 7'!$B$50=0,"",CELL("contents",OFFSET( 'Sample 7'!$B$1,( 'Sample 7'!$B$50-1),6)))</f>
        <v/>
      </c>
      <c r="G20" s="235" t="str">
        <f ca="1">IF( 'Sample 7'!$B$50=0,"",CELL("contents",OFFSET( 'Sample 7'!$B$1,( 'Sample 7'!$B$50-1),8)))</f>
        <v/>
      </c>
      <c r="H20" s="235" t="str">
        <f ca="1">IF( 'Sample 7'!$B$50=0,"",CELL("contents",OFFSET( 'Sample 7'!$B$1,( 'Sample 7'!$B$50-1),10)))</f>
        <v/>
      </c>
      <c r="I20" s="236" t="str">
        <f ca="1">IF( 'Sample 7'!$B$50=0,"",CELL("contents",OFFSET( 'Sample 7'!$B$1,( 'Sample 7'!$B$50-1),12)))</f>
        <v/>
      </c>
      <c r="J20" s="314" t="str">
        <f ca="1">IF('Sample 7'!$B$50=0,"",IF(CELL("contents",OFFSET('Sample 7'!$B$1,('Sample 7'!$B$50-1),18))="","",CELL("contents",OFFSET('Sample 7'!$B$1,('Sample 7'!$B$50-1),18))))</f>
        <v/>
      </c>
      <c r="K20" s="315" t="s">
        <v>68</v>
      </c>
      <c r="L20" s="315" t="s">
        <v>68</v>
      </c>
      <c r="M20" s="315" t="s">
        <v>68</v>
      </c>
      <c r="N20" s="316" t="s">
        <v>68</v>
      </c>
      <c r="O20" s="217"/>
    </row>
    <row r="21" spans="1:15" s="232" customFormat="1" ht="43.9" customHeight="1" x14ac:dyDescent="0.2">
      <c r="A21" s="180"/>
      <c r="B21" s="233" t="str">
        <f ca="1">IF( 'Sample 8'!$B$50=0,"",-ABS( 'Sample 8'!$D$14))</f>
        <v/>
      </c>
      <c r="C21" s="228" t="str">
        <f ca="1">IF( 'Sample 8'!$B$50=0,"",CELL("contents",OFFSET( 'Sample 8'!$B$1,( 'Sample 8'!$B$50-1),4)))</f>
        <v/>
      </c>
      <c r="D21" s="234" t="str">
        <f ca="1">IF( 'Sample 8'!$B$50=0,"",CELL("contents",OFFSET( 'Sample 8'!$B$1,( 'Sample 8'!$B$50-1),5)))</f>
        <v/>
      </c>
      <c r="E21" s="235" t="str">
        <f ca="1">IF( 'Sample 8'!$B$50=0,"", 'Sample 8'!$E$14)</f>
        <v/>
      </c>
      <c r="F21" s="234" t="str">
        <f ca="1">IF( 'Sample 8'!$B$50=0,"",CELL("contents",OFFSET( 'Sample 8'!$B$1,( 'Sample 8'!$B$50-1),6)))</f>
        <v/>
      </c>
      <c r="G21" s="235" t="str">
        <f ca="1">IF( 'Sample 8'!$B$50=0,"",CELL("contents",OFFSET( 'Sample 8'!$B$1,( 'Sample 8'!$B$50-1),8)))</f>
        <v/>
      </c>
      <c r="H21" s="235" t="str">
        <f ca="1">IF( 'Sample 8'!$B$50=0,"",CELL("contents",OFFSET( 'Sample 8'!$B$1,( 'Sample 8'!$B$50-1),10)))</f>
        <v/>
      </c>
      <c r="I21" s="236" t="str">
        <f ca="1">IF( 'Sample 8'!$B$50=0,"",CELL("contents",OFFSET( 'Sample 8'!$B$1,( 'Sample 8'!$B$50-1),12)))</f>
        <v/>
      </c>
      <c r="J21" s="314" t="str">
        <f ca="1">IF('Sample 8'!$B$50=0,"",IF(CELL("contents",OFFSET('Sample 8'!$B$1,('Sample 8'!$B$50-1),18))="","",CELL("contents",OFFSET('Sample 8'!$B$1,('Sample 8'!$B$50-1),18))))</f>
        <v/>
      </c>
      <c r="K21" s="315" t="s">
        <v>68</v>
      </c>
      <c r="L21" s="315" t="s">
        <v>68</v>
      </c>
      <c r="M21" s="315" t="s">
        <v>68</v>
      </c>
      <c r="N21" s="316" t="s">
        <v>68</v>
      </c>
      <c r="O21" s="217"/>
    </row>
    <row r="22" spans="1:15" s="232" customFormat="1" ht="43.9" customHeight="1" x14ac:dyDescent="0.2">
      <c r="A22" s="180"/>
      <c r="B22" s="233" t="str">
        <f ca="1">IF( 'Sample 9'!$B$50=0,"",-ABS( 'Sample 9'!$D$14))</f>
        <v/>
      </c>
      <c r="C22" s="228" t="str">
        <f ca="1">IF( 'Sample 9'!$B$50=0,"",CELL("contents",OFFSET( 'Sample 9'!$B$1,( 'Sample 9'!$B$50-1),4)))</f>
        <v/>
      </c>
      <c r="D22" s="234" t="str">
        <f ca="1">IF( 'Sample 9'!$B$50=0,"",CELL("contents",OFFSET( 'Sample 9'!$B$1,( 'Sample 9'!$B$50-1),5)))</f>
        <v/>
      </c>
      <c r="E22" s="235" t="str">
        <f ca="1">IF( 'Sample 9'!$B$50=0,"", 'Sample 9'!$E$14)</f>
        <v/>
      </c>
      <c r="F22" s="234" t="str">
        <f ca="1">IF( 'Sample 9'!$B$50=0,"",CELL("contents",OFFSET( 'Sample 9'!$B$1,( 'Sample 9'!$B$50-1),6)))</f>
        <v/>
      </c>
      <c r="G22" s="235" t="str">
        <f ca="1">IF( 'Sample 9'!$B$50=0,"",CELL("contents",OFFSET( 'Sample 9'!$B$1,( 'Sample 9'!$B$50-1),8)))</f>
        <v/>
      </c>
      <c r="H22" s="235" t="str">
        <f ca="1">IF( 'Sample 9'!$B$50=0,"",CELL("contents",OFFSET( 'Sample 9'!$B$1,( 'Sample 9'!$B$50-1),10)))</f>
        <v/>
      </c>
      <c r="I22" s="236" t="str">
        <f ca="1">IF( 'Sample 9'!$B$50=0,"",CELL("contents",OFFSET( 'Sample 9'!$B$1,( 'Sample 9'!$B$50-1),12)))</f>
        <v/>
      </c>
      <c r="J22" s="314" t="str">
        <f ca="1">IF('Sample 9'!$B$50=0,"",IF(CELL("contents",OFFSET('Sample 9'!$B$1,('Sample 9'!$B$50-1),18))="","",CELL("contents",OFFSET('Sample 9'!$B$1,('Sample 9'!$B$50-1),18))))</f>
        <v/>
      </c>
      <c r="K22" s="315" t="s">
        <v>68</v>
      </c>
      <c r="L22" s="315" t="s">
        <v>68</v>
      </c>
      <c r="M22" s="315" t="s">
        <v>68</v>
      </c>
      <c r="N22" s="316" t="s">
        <v>68</v>
      </c>
      <c r="O22" s="217"/>
    </row>
    <row r="23" spans="1:15" s="232" customFormat="1" ht="43.9" customHeight="1" x14ac:dyDescent="0.2">
      <c r="A23" s="180"/>
      <c r="B23" s="233" t="str">
        <f ca="1">IF( 'Sample 10'!$B$50=0,"",-ABS( 'Sample 10'!$D$14))</f>
        <v/>
      </c>
      <c r="C23" s="242" t="str">
        <f ca="1">IF( 'Sample 10'!$B$50=0,"",CELL("contents",OFFSET( 'Sample 10'!$B$1,( 'Sample 10'!$B$50-1),4)))</f>
        <v/>
      </c>
      <c r="D23" s="234" t="str">
        <f ca="1">IF( 'Sample 10'!$B$50=0,"",CELL("contents",OFFSET( 'Sample 10'!$B$1,( 'Sample 10'!$B$50-1),5)))</f>
        <v/>
      </c>
      <c r="E23" s="235" t="str">
        <f ca="1">IF( 'Sample 10'!$B$50=0,"", 'Sample 10'!$E$14)</f>
        <v/>
      </c>
      <c r="F23" s="234" t="str">
        <f ca="1">IF( 'Sample 10'!$B$50=0,"",CELL("contents",OFFSET( 'Sample 10'!$B$1,( 'Sample 10'!$B$50-1),6)))</f>
        <v/>
      </c>
      <c r="G23" s="235" t="str">
        <f ca="1">IF( 'Sample 10'!$B$50=0,"",CELL("contents",OFFSET( 'Sample 10'!$B$1,( 'Sample 10'!$B$50-1),8)))</f>
        <v/>
      </c>
      <c r="H23" s="235" t="str">
        <f ca="1">IF( 'Sample 10'!$B$50=0,"",CELL("contents",OFFSET( 'Sample 10'!$B$1,( 'Sample 10'!$B$50-1),10)))</f>
        <v/>
      </c>
      <c r="I23" s="236" t="str">
        <f ca="1">IF( 'Sample 10'!$B$50=0,"",CELL("contents",OFFSET( 'Sample 10'!$B$1,( 'Sample 10'!$B$50-1),12)))</f>
        <v/>
      </c>
      <c r="J23" s="314" t="str">
        <f ca="1">IF('Sample 10'!$B$50=0,"",IF(CELL("contents",OFFSET('Sample 10'!$B$1,('Sample 10'!$B$50-1),18))="","",CELL("contents",OFFSET('Sample 10'!$B$1,('Sample 10'!$B$50-1),18))))</f>
        <v/>
      </c>
      <c r="K23" s="315" t="s">
        <v>68</v>
      </c>
      <c r="L23" s="315" t="s">
        <v>68</v>
      </c>
      <c r="M23" s="315" t="s">
        <v>68</v>
      </c>
      <c r="N23" s="316" t="s">
        <v>68</v>
      </c>
      <c r="O23" s="217"/>
    </row>
    <row r="24" spans="1:15" s="232" customFormat="1" ht="43.9" customHeight="1" x14ac:dyDescent="0.2">
      <c r="A24" s="180"/>
      <c r="B24" s="233" t="str">
        <f ca="1">IF( 'Sample 11'!$B$50=0,"",-ABS( 'Sample 11'!$D$14))</f>
        <v/>
      </c>
      <c r="C24" s="228" t="str">
        <f ca="1">IF( 'Sample 11'!$B$50=0,"",CELL("contents",OFFSET( 'Sample 11'!$B$1,( 'Sample 11'!$B$50-1),4)))</f>
        <v/>
      </c>
      <c r="D24" s="234" t="str">
        <f ca="1">IF( 'Sample 11'!$B$50=0,"",CELL("contents",OFFSET( 'Sample 11'!$B$1,( 'Sample 11'!$B$50-1),5)))</f>
        <v/>
      </c>
      <c r="E24" s="235" t="str">
        <f ca="1">IF( 'Sample 11'!$B$50=0,"", 'Sample 11'!$E$14)</f>
        <v/>
      </c>
      <c r="F24" s="234" t="str">
        <f ca="1">IF( 'Sample 11'!$B$50=0,"",CELL("contents",OFFSET( 'Sample 11'!$B$1,( 'Sample 11'!$B$50-1),6)))</f>
        <v/>
      </c>
      <c r="G24" s="235" t="str">
        <f ca="1">IF( 'Sample 11'!$B$50=0,"",CELL("contents",OFFSET( 'Sample 11'!$B$1,( 'Sample 11'!$B$50-1),8)))</f>
        <v/>
      </c>
      <c r="H24" s="235" t="str">
        <f ca="1">IF( 'Sample 11'!$B$50=0,"",CELL("contents",OFFSET( 'Sample 11'!$B$1,( 'Sample 11'!$B$50-1),10)))</f>
        <v/>
      </c>
      <c r="I24" s="236" t="str">
        <f ca="1">IF( 'Sample 11'!$B$50=0,"",CELL("contents",OFFSET( 'Sample 11'!$B$1,( 'Sample 11'!$B$50-1),12)))</f>
        <v/>
      </c>
      <c r="J24" s="314" t="str">
        <f ca="1">IF('Sample 11'!$B$50=0,"",IF(CELL("contents",OFFSET('Sample 11'!$B$1,('Sample 11'!$B$50-1),18))="","",CELL("contents",OFFSET('Sample 11'!$B$1,('Sample 11'!$B$50-1),18))))</f>
        <v/>
      </c>
      <c r="K24" s="315" t="s">
        <v>68</v>
      </c>
      <c r="L24" s="315" t="s">
        <v>68</v>
      </c>
      <c r="M24" s="315" t="s">
        <v>68</v>
      </c>
      <c r="N24" s="316" t="s">
        <v>68</v>
      </c>
      <c r="O24" s="217"/>
    </row>
    <row r="25" spans="1:15" s="232" customFormat="1" ht="43.9" customHeight="1" x14ac:dyDescent="0.2">
      <c r="A25" s="180"/>
      <c r="B25" s="233" t="str">
        <f ca="1">IF( 'Sample 12'!$B$50=0,"",-ABS( 'Sample 12'!$D$14))</f>
        <v/>
      </c>
      <c r="C25" s="228" t="str">
        <f ca="1">IF( 'Sample 12'!$B$50=0,"",CELL("contents",OFFSET( 'Sample 12'!$B$1,( 'Sample 12'!$B$50-1),4)))</f>
        <v/>
      </c>
      <c r="D25" s="234" t="str">
        <f ca="1">IF( 'Sample 12'!$B$50=0,"",CELL("contents",OFFSET( 'Sample 12'!$B$1,( 'Sample 12'!$B$50-1),5)))</f>
        <v/>
      </c>
      <c r="E25" s="235" t="str">
        <f ca="1">IF( 'Sample 12'!$B$50=0,"", 'Sample 12'!$E$14)</f>
        <v/>
      </c>
      <c r="F25" s="234" t="str">
        <f ca="1">IF( 'Sample 12'!$B$50=0,"",CELL("contents",OFFSET( 'Sample 12'!$B$1,( 'Sample 12'!$B$50-1),6)))</f>
        <v/>
      </c>
      <c r="G25" s="235" t="str">
        <f ca="1">IF( 'Sample 12'!$B$50=0,"",CELL("contents",OFFSET( 'Sample 12'!$B$1,( 'Sample 12'!$B$50-1),8)))</f>
        <v/>
      </c>
      <c r="H25" s="235" t="str">
        <f ca="1">IF( 'Sample 12'!$B$50=0,"",CELL("contents",OFFSET( 'Sample 12'!$B$1,( 'Sample 12'!$B$50-1),10)))</f>
        <v/>
      </c>
      <c r="I25" s="236" t="str">
        <f ca="1">IF( 'Sample 12'!$B$50=0,"",CELL("contents",OFFSET( 'Sample 12'!$B$1,( 'Sample 12'!$B$50-1),12)))</f>
        <v/>
      </c>
      <c r="J25" s="314" t="str">
        <f ca="1">IF('Sample 12'!$B$50=0,"",IF(CELL("contents",OFFSET('Sample 12'!$B$1,('Sample 12'!$B$50-1),18))="","",CELL("contents",OFFSET('Sample 12'!$B$1,('Sample 12'!$B$50-1),18))))</f>
        <v/>
      </c>
      <c r="K25" s="315" t="s">
        <v>68</v>
      </c>
      <c r="L25" s="315" t="s">
        <v>68</v>
      </c>
      <c r="M25" s="315" t="s">
        <v>68</v>
      </c>
      <c r="N25" s="316" t="s">
        <v>68</v>
      </c>
      <c r="O25" s="217"/>
    </row>
    <row r="26" spans="1:15" s="232" customFormat="1" ht="43.9" customHeight="1" x14ac:dyDescent="0.2">
      <c r="A26" s="180"/>
      <c r="B26" s="233" t="str">
        <f ca="1">IF( 'Sample 13'!$B$50=0,"",-ABS( 'Sample 13'!$D$14))</f>
        <v/>
      </c>
      <c r="C26" s="228" t="str">
        <f ca="1">IF( 'Sample 13'!$B$50=0,"",CELL("contents",OFFSET( 'Sample 13'!$B$1,( 'Sample 13'!$B$50-1),4)))</f>
        <v/>
      </c>
      <c r="D26" s="234" t="str">
        <f ca="1">IF( 'Sample 13'!$B$50=0,"",CELL("contents",OFFSET( 'Sample 13'!$B$1,( 'Sample 13'!$B$50-1),5)))</f>
        <v/>
      </c>
      <c r="E26" s="235" t="str">
        <f ca="1">IF( 'Sample 13'!$B$50=0,"", 'Sample 13'!$E$14)</f>
        <v/>
      </c>
      <c r="F26" s="234" t="str">
        <f ca="1">IF( 'Sample 13'!$B$50=0,"",CELL("contents",OFFSET( 'Sample 13'!$B$1,( 'Sample 13'!$B$50-1),6)))</f>
        <v/>
      </c>
      <c r="G26" s="235" t="str">
        <f ca="1">IF( 'Sample 13'!$B$50=0,"",CELL("contents",OFFSET( 'Sample 13'!$B$1,( 'Sample 13'!$B$50-1),8)))</f>
        <v/>
      </c>
      <c r="H26" s="235" t="str">
        <f ca="1">IF( 'Sample 13'!$B$50=0,"",CELL("contents",OFFSET( 'Sample 13'!$B$1,( 'Sample 13'!$B$50-1),10)))</f>
        <v/>
      </c>
      <c r="I26" s="236" t="str">
        <f ca="1">IF( 'Sample 13'!$B$50=0,"",CELL("contents",OFFSET( 'Sample 13'!$B$1,( 'Sample 13'!$B$50-1),12)))</f>
        <v/>
      </c>
      <c r="J26" s="314" t="str">
        <f ca="1">IF('Sample 13'!$B$50=0,"",IF(CELL("contents",OFFSET('Sample 13'!$B$1,('Sample 13'!$B$50-1),18))="","",CELL("contents",OFFSET('Sample 13'!$B$1,('Sample 13'!$B$50-1),18))))</f>
        <v/>
      </c>
      <c r="K26" s="315" t="s">
        <v>68</v>
      </c>
      <c r="L26" s="315" t="s">
        <v>68</v>
      </c>
      <c r="M26" s="315" t="s">
        <v>68</v>
      </c>
      <c r="N26" s="316" t="s">
        <v>68</v>
      </c>
      <c r="O26" s="217"/>
    </row>
    <row r="27" spans="1:15" s="232" customFormat="1" ht="43.9" customHeight="1" x14ac:dyDescent="0.2">
      <c r="A27" s="180"/>
      <c r="B27" s="233" t="str">
        <f ca="1">IF( 'Sample 14'!$B$50=0,"",-ABS( 'Sample 14'!$D$14))</f>
        <v/>
      </c>
      <c r="C27" s="228" t="str">
        <f ca="1">IF( 'Sample 14'!$B$50=0,"",CELL("contents",OFFSET( 'Sample 14'!$B$1,( 'Sample 14'!$B$50-1),4)))</f>
        <v/>
      </c>
      <c r="D27" s="234" t="str">
        <f ca="1">IF( 'Sample 14'!$B$50=0,"",CELL("contents",OFFSET( 'Sample 14'!$B$1,( 'Sample 14'!$B$50-1),5)))</f>
        <v/>
      </c>
      <c r="E27" s="235" t="str">
        <f ca="1">IF( 'Sample 14'!$B$50=0,"", 'Sample 14'!$E$14)</f>
        <v/>
      </c>
      <c r="F27" s="234" t="str">
        <f ca="1">IF( 'Sample 14'!$B$50=0,"",CELL("contents",OFFSET( 'Sample 14'!$B$1,( 'Sample 14'!$B$50-1),6)))</f>
        <v/>
      </c>
      <c r="G27" s="235" t="str">
        <f ca="1">IF( 'Sample 14'!$B$50=0,"",CELL("contents",OFFSET( 'Sample 14'!$B$1,( 'Sample 14'!$B$50-1),8)))</f>
        <v/>
      </c>
      <c r="H27" s="235" t="str">
        <f ca="1">IF( 'Sample 14'!$B$50=0,"",CELL("contents",OFFSET( 'Sample 14'!$B$1,( 'Sample 14'!$B$50-1),10)))</f>
        <v/>
      </c>
      <c r="I27" s="236" t="str">
        <f ca="1">IF( 'Sample 14'!$B$50=0,"",CELL("contents",OFFSET( 'Sample 14'!$B$1,( 'Sample 14'!$B$50-1),12)))</f>
        <v/>
      </c>
      <c r="J27" s="314" t="str">
        <f ca="1">IF('Sample 14'!$B$50=0,"",IF(CELL("contents",OFFSET('Sample 14'!$B$1,('Sample 14'!$B$50-1),18))="","",CELL("contents",OFFSET('Sample 14'!$B$1,('Sample 14'!$B$50-1),18))))</f>
        <v/>
      </c>
      <c r="K27" s="315" t="s">
        <v>68</v>
      </c>
      <c r="L27" s="315" t="s">
        <v>68</v>
      </c>
      <c r="M27" s="315" t="s">
        <v>68</v>
      </c>
      <c r="N27" s="316" t="s">
        <v>68</v>
      </c>
      <c r="O27" s="217"/>
    </row>
    <row r="28" spans="1:15" s="232" customFormat="1" ht="43.9" customHeight="1" x14ac:dyDescent="0.2">
      <c r="A28" s="180"/>
      <c r="B28" s="233" t="str">
        <f ca="1">IF( 'Sample 15'!$B$50=0,"",-ABS( 'Sample 15'!$D$14))</f>
        <v/>
      </c>
      <c r="C28" s="228" t="str">
        <f ca="1">IF( 'Sample 15'!$B$50=0,"",CELL("contents",OFFSET( 'Sample 15'!$B$1,( 'Sample 15'!$B$50-1),4)))</f>
        <v/>
      </c>
      <c r="D28" s="234" t="str">
        <f ca="1">IF( 'Sample 15'!$B$50=0,"",CELL("contents",OFFSET( 'Sample 15'!$B$1,( 'Sample 15'!$B$50-1),5)))</f>
        <v/>
      </c>
      <c r="E28" s="235" t="str">
        <f ca="1">IF( 'Sample 15'!$B$50=0,"", 'Sample 15'!$E$14)</f>
        <v/>
      </c>
      <c r="F28" s="234" t="str">
        <f ca="1">IF( 'Sample 15'!$B$50=0,"",CELL("contents",OFFSET( 'Sample 15'!$B$1,( 'Sample 15'!$B$50-1),6)))</f>
        <v/>
      </c>
      <c r="G28" s="235" t="str">
        <f ca="1">IF( 'Sample 15'!$B$50=0,"",CELL("contents",OFFSET( 'Sample 15'!$B$1,( 'Sample 15'!$B$50-1),8)))</f>
        <v/>
      </c>
      <c r="H28" s="235" t="str">
        <f ca="1">IF( 'Sample 15'!$B$50=0,"",CELL("contents",OFFSET( 'Sample 15'!$B$1,( 'Sample 15'!$B$50-1),10)))</f>
        <v/>
      </c>
      <c r="I28" s="236" t="str">
        <f ca="1">IF( 'Sample 15'!$B$50=0,"",CELL("contents",OFFSET( 'Sample 15'!$B$1,( 'Sample 15'!$B$50-1),12)))</f>
        <v/>
      </c>
      <c r="J28" s="314" t="str">
        <f ca="1">IF('Sample 15'!$B$50=0,"",IF(CELL("contents",OFFSET('Sample 15'!$B$1,('Sample 15'!$B$50-1),18))="","",CELL("contents",OFFSET('Sample 15'!$B$1,('Sample 15'!$B$50-1),18))))</f>
        <v/>
      </c>
      <c r="K28" s="315" t="s">
        <v>68</v>
      </c>
      <c r="L28" s="315" t="s">
        <v>68</v>
      </c>
      <c r="M28" s="315" t="s">
        <v>68</v>
      </c>
      <c r="N28" s="316" t="s">
        <v>68</v>
      </c>
      <c r="O28" s="217"/>
    </row>
    <row r="29" spans="1:15" s="232" customFormat="1" ht="43.9" customHeight="1" x14ac:dyDescent="0.2">
      <c r="A29" s="180"/>
      <c r="B29" s="233" t="str">
        <f ca="1">IF('Sample 16'!$B$50=0,"",-ABS('Sample 16'!$D$14))</f>
        <v/>
      </c>
      <c r="C29" s="228" t="str">
        <f ca="1">IF( 'Sample 16'!$B$50=0,"",CELL("contents",OFFSET( 'Sample 16'!$B$1,( 'Sample 16'!$B$50-1),4)))</f>
        <v/>
      </c>
      <c r="D29" s="234" t="str">
        <f ca="1">IF('Sample 16'!$B$50=0,"",CELL("contents",OFFSET('Sample 16'!$B$1,('Sample 16'!$B$50-1),5)))</f>
        <v/>
      </c>
      <c r="E29" s="235" t="str">
        <f ca="1">IF('Sample 16'!$B$50=0,"",'Sample 16'!$E$14)</f>
        <v/>
      </c>
      <c r="F29" s="234" t="str">
        <f ca="1">IF('Sample 16'!$B$50=0,"",CELL("contents",OFFSET('Sample 16'!$B$1,('Sample 16'!$B$50-1),6)))</f>
        <v/>
      </c>
      <c r="G29" s="235" t="str">
        <f ca="1">IF( 'Sample 16'!$B$50=0,"",CELL("contents",OFFSET( 'Sample 16'!$B$1,( 'Sample 16'!$B$50-1),8)))</f>
        <v/>
      </c>
      <c r="H29" s="235" t="str">
        <f ca="1">IF( 'Sample 16'!$B$50=0,"",CELL("contents",OFFSET( 'Sample 16'!$B$1,( 'Sample 16'!$B$50-1),10)))</f>
        <v/>
      </c>
      <c r="I29" s="236" t="str">
        <f ca="1">IF( 'Sample 16'!$B$50=0,"",CELL("contents",OFFSET( 'Sample 16'!$B$1,( 'Sample 16'!$B$50-1),12)))</f>
        <v/>
      </c>
      <c r="J29" s="314" t="str">
        <f ca="1">IF('Sample 16'!$B$50=0,"",IF(CELL("contents",OFFSET('Sample 16'!$B$1,('Sample 16'!$B$50-1),18))="","",CELL("contents",OFFSET('Sample 16'!$B$1,('Sample 16'!$B$50-1),18))))</f>
        <v/>
      </c>
      <c r="K29" s="315" t="s">
        <v>68</v>
      </c>
      <c r="L29" s="315" t="s">
        <v>68</v>
      </c>
      <c r="M29" s="315" t="s">
        <v>68</v>
      </c>
      <c r="N29" s="316" t="s">
        <v>68</v>
      </c>
      <c r="O29" s="217"/>
    </row>
    <row r="30" spans="1:15" s="232" customFormat="1" ht="43.9" customHeight="1" x14ac:dyDescent="0.2">
      <c r="A30" s="180"/>
      <c r="B30" s="233" t="str">
        <f ca="1">IF('Sample 17'!$B$50=0,"",-ABS('Sample 17'!$D$14))</f>
        <v/>
      </c>
      <c r="C30" s="228" t="str">
        <f ca="1">IF( 'Sample 17'!$B$50=0,"",CELL("contents",OFFSET( 'Sample 17'!$B$1,( 'Sample 17'!$B$50-1),4)))</f>
        <v/>
      </c>
      <c r="D30" s="234" t="str">
        <f ca="1">IF('Sample 17'!$B$50=0,"",CELL("contents",OFFSET('Sample 17'!$B$1,('Sample 17'!$B$50-1),5)))</f>
        <v/>
      </c>
      <c r="E30" s="235" t="str">
        <f ca="1">IF('Sample 17'!$B$50=0,"",'Sample 17'!$E$14)</f>
        <v/>
      </c>
      <c r="F30" s="234" t="str">
        <f ca="1">IF('Sample 17'!$B$50=0,"",CELL("contents",OFFSET('Sample 17'!$B$1,('Sample 17'!$B$50-1),6)))</f>
        <v/>
      </c>
      <c r="G30" s="235" t="str">
        <f ca="1">IF( 'Sample 17'!$B$50=0,"",CELL("contents",OFFSET( 'Sample 17'!$B$1,( 'Sample 17'!$B$50-1),8)))</f>
        <v/>
      </c>
      <c r="H30" s="235" t="str">
        <f ca="1">IF( 'Sample 17'!$B$50=0,"",CELL("contents",OFFSET( 'Sample 17'!$B$1,( 'Sample 17'!$B$50-1),10)))</f>
        <v/>
      </c>
      <c r="I30" s="236" t="str">
        <f ca="1">IF( 'Sample 17'!$B$50=0,"",CELL("contents",OFFSET( 'Sample 17'!$B$1,( 'Sample 17'!$B$50-1),12)))</f>
        <v/>
      </c>
      <c r="J30" s="314" t="str">
        <f ca="1">IF('Sample 17'!$B$50=0,"",IF(CELL("contents",OFFSET('Sample 17'!$B$1,('Sample 17'!$B$50-1),18))="","",CELL("contents",OFFSET('Sample 17'!$B$1,('Sample 17'!$B$50-1),18))))</f>
        <v/>
      </c>
      <c r="K30" s="315" t="s">
        <v>68</v>
      </c>
      <c r="L30" s="315" t="s">
        <v>68</v>
      </c>
      <c r="M30" s="315" t="s">
        <v>68</v>
      </c>
      <c r="N30" s="316" t="s">
        <v>68</v>
      </c>
      <c r="O30" s="217"/>
    </row>
    <row r="31" spans="1:15" s="232" customFormat="1" ht="43.9" customHeight="1" x14ac:dyDescent="0.2">
      <c r="A31" s="180"/>
      <c r="B31" s="233" t="str">
        <f ca="1">IF('Sample 18'!$B$50=0,"",-ABS('Sample 18'!$D$14))</f>
        <v/>
      </c>
      <c r="C31" s="228" t="str">
        <f ca="1">IF( 'Sample 18'!$B$50=0,"",CELL("contents",OFFSET( 'Sample 18'!$B$1,( 'Sample 18'!$B$50-1),4)))</f>
        <v/>
      </c>
      <c r="D31" s="234" t="str">
        <f ca="1">IF('Sample 18'!$B$50=0,"",CELL("contents",OFFSET('Sample 18'!$B$1,('Sample 18'!$B$50-1),5)))</f>
        <v/>
      </c>
      <c r="E31" s="235" t="str">
        <f ca="1">IF('Sample 18'!$B$50=0,"",'Sample 18'!$E$14)</f>
        <v/>
      </c>
      <c r="F31" s="234" t="str">
        <f ca="1">IF('Sample 18'!$B$50=0,"",CELL("contents",OFFSET('Sample 18'!$B$1,('Sample 18'!$B$50-1),6)))</f>
        <v/>
      </c>
      <c r="G31" s="235" t="str">
        <f ca="1">IF( 'Sample 18'!$B$50=0,"",CELL("contents",OFFSET( 'Sample 18'!$B$1,( 'Sample 18'!$B$50-1),8)))</f>
        <v/>
      </c>
      <c r="H31" s="235" t="str">
        <f ca="1">IF( 'Sample 18'!$B$50=0,"",CELL("contents",OFFSET( 'Sample 18'!$B$1,( 'Sample 18'!$B$50-1),10)))</f>
        <v/>
      </c>
      <c r="I31" s="236" t="str">
        <f ca="1">IF( 'Sample 18'!$B$50=0,"",CELL("contents",OFFSET( 'Sample 18'!$B$1,( 'Sample 18'!$B$50-1),12)))</f>
        <v/>
      </c>
      <c r="J31" s="314" t="str">
        <f ca="1">IF('Sample 18'!$B$50=0,"",IF(CELL("contents",OFFSET('Sample 18'!$B$1,('Sample 18'!$B$50-1),18))="","",CELL("contents",OFFSET('Sample 18'!$B$1,('Sample 18'!$B$50-1),18))))</f>
        <v/>
      </c>
      <c r="K31" s="315" t="s">
        <v>68</v>
      </c>
      <c r="L31" s="315" t="s">
        <v>68</v>
      </c>
      <c r="M31" s="315" t="s">
        <v>68</v>
      </c>
      <c r="N31" s="316" t="s">
        <v>68</v>
      </c>
      <c r="O31" s="217"/>
    </row>
    <row r="32" spans="1:15" s="232" customFormat="1" ht="43.9" customHeight="1" x14ac:dyDescent="0.2">
      <c r="A32" s="180"/>
      <c r="B32" s="233" t="str">
        <f ca="1">IF('Sample 19'!$B$50=0,"",-ABS('Sample 19'!$D$14))</f>
        <v/>
      </c>
      <c r="C32" s="228" t="str">
        <f ca="1">IF( 'Sample 19'!$B$50=0,"",CELL("contents",OFFSET( 'Sample 19'!$B$1,( 'Sample 19'!$B$50-1),4)))</f>
        <v/>
      </c>
      <c r="D32" s="234" t="str">
        <f ca="1">IF('Sample 19'!$B$50=0,"",CELL("contents",OFFSET('Sample 19'!$B$1,('Sample 19'!$B$50-1),5)))</f>
        <v/>
      </c>
      <c r="E32" s="235" t="str">
        <f ca="1">IF('Sample 19'!$B$50=0,"",'Sample 19'!$E$14)</f>
        <v/>
      </c>
      <c r="F32" s="234" t="str">
        <f ca="1">IF('Sample 19'!$B$50=0,"",CELL("contents",OFFSET('Sample 19'!$B$1,('Sample 19'!$B$50-1),6)))</f>
        <v/>
      </c>
      <c r="G32" s="235" t="str">
        <f ca="1">IF( 'Sample 19'!$B$50=0,"",CELL("contents",OFFSET( 'Sample 19'!$B$1,( 'Sample 19'!$B$50-1),8)))</f>
        <v/>
      </c>
      <c r="H32" s="235" t="str">
        <f ca="1">IF( 'Sample 19'!$B$50=0,"",CELL("contents",OFFSET( 'Sample 19'!$B$1,( 'Sample 19'!$B$50-1),10)))</f>
        <v/>
      </c>
      <c r="I32" s="236" t="str">
        <f ca="1">IF( 'Sample 19'!$B$50=0,"",CELL("contents",OFFSET( 'Sample 19'!$B$1,( 'Sample 19'!$B$50-1),12)))</f>
        <v/>
      </c>
      <c r="J32" s="314" t="str">
        <f ca="1">IF('Sample 19'!$B$50=0,"",IF(CELL("contents",OFFSET('Sample 19'!$B$1,('Sample 19'!$B$50-1),18))="","",CELL("contents",OFFSET('Sample 19'!$B$1,('Sample 19'!$B$50-1),18))))</f>
        <v/>
      </c>
      <c r="K32" s="315" t="s">
        <v>68</v>
      </c>
      <c r="L32" s="315" t="s">
        <v>68</v>
      </c>
      <c r="M32" s="315" t="s">
        <v>68</v>
      </c>
      <c r="N32" s="316" t="s">
        <v>68</v>
      </c>
      <c r="O32" s="217"/>
    </row>
    <row r="33" spans="1:15" s="232" customFormat="1" ht="43.9" customHeight="1" x14ac:dyDescent="0.2">
      <c r="A33" s="180"/>
      <c r="B33" s="233" t="str">
        <f ca="1">IF('Sample 20'!$B$50=0,"",-ABS('Sample 20'!$D$14))</f>
        <v/>
      </c>
      <c r="C33" s="228" t="str">
        <f ca="1">IF( 'Sample 20'!$B$50=0,"",CELL("contents",OFFSET( 'Sample 20'!$B$1,( 'Sample 20'!$B$50-1),4)))</f>
        <v/>
      </c>
      <c r="D33" s="234" t="str">
        <f ca="1">IF('Sample 20'!$B$50=0,"",CELL("contents",OFFSET('Sample 20'!$B$1,('Sample 20'!$B$50-1),5)))</f>
        <v/>
      </c>
      <c r="E33" s="235" t="str">
        <f ca="1">IF('Sample 20'!$B$50=0,"",'Sample 20'!$E$14)</f>
        <v/>
      </c>
      <c r="F33" s="234" t="str">
        <f ca="1">IF('Sample 20'!$B$50=0,"",CELL("contents",OFFSET('Sample 20'!$B$1,('Sample 20'!$B$50-1),6)))</f>
        <v/>
      </c>
      <c r="G33" s="235" t="str">
        <f ca="1">IF( 'Sample 20'!$B$50=0,"",CELL("contents",OFFSET( 'Sample 20'!$B$1,( 'Sample 20'!$B$50-1),8)))</f>
        <v/>
      </c>
      <c r="H33" s="235" t="str">
        <f ca="1">IF( 'Sample 20'!$B$50=0,"",CELL("contents",OFFSET( 'Sample 20'!$B$1,( 'Sample 20'!$B$50-1),10)))</f>
        <v/>
      </c>
      <c r="I33" s="236" t="str">
        <f ca="1">IF( 'Sample 20'!$B$50=0,"",CELL("contents",OFFSET( 'Sample 20'!$B$1,( 'Sample 20'!$B$50-1),12)))</f>
        <v/>
      </c>
      <c r="J33" s="314" t="str">
        <f ca="1">IF('Sample 20'!$B$50=0,"",IF(CELL("contents",OFFSET('Sample 20'!$B$1,('Sample 20'!$B$50-1),18))="","",CELL("contents",OFFSET('Sample 20'!$B$1,('Sample 20'!$B$50-1),18))))</f>
        <v/>
      </c>
      <c r="K33" s="315" t="s">
        <v>68</v>
      </c>
      <c r="L33" s="315" t="s">
        <v>68</v>
      </c>
      <c r="M33" s="315" t="s">
        <v>68</v>
      </c>
      <c r="N33" s="316" t="s">
        <v>68</v>
      </c>
      <c r="O33" s="217"/>
    </row>
    <row r="34" spans="1:15" s="232" customFormat="1" ht="43.9" customHeight="1" x14ac:dyDescent="0.2">
      <c r="A34" s="180"/>
      <c r="B34" s="233" t="str">
        <f ca="1">IF('Sample 21'!$B$50=0,"",-ABS('Sample 21'!$D$14))</f>
        <v/>
      </c>
      <c r="C34" s="228" t="str">
        <f ca="1">IF( 'Sample 21'!$B$50=0,"",CELL("contents",OFFSET( 'Sample 21'!$B$1,( 'Sample 21'!$B$50-1),4)))</f>
        <v/>
      </c>
      <c r="D34" s="234" t="str">
        <f ca="1">IF('Sample 21'!$B$50=0,"",CELL("contents",OFFSET('Sample 21'!$B$1,('Sample 21'!$B$50-1),5)))</f>
        <v/>
      </c>
      <c r="E34" s="235" t="str">
        <f ca="1">IF('Sample 21'!$B$50=0,"",'Sample 21'!$E$14)</f>
        <v/>
      </c>
      <c r="F34" s="234" t="str">
        <f ca="1">IF('Sample 21'!$B$50=0,"",CELL("contents",OFFSET('Sample 21'!$B$1,('Sample 21'!$B$50-1),6)))</f>
        <v/>
      </c>
      <c r="G34" s="235" t="str">
        <f ca="1">IF( 'Sample 21'!$B$50=0,"",CELL("contents",OFFSET( 'Sample 21'!$B$1,( 'Sample 21'!$B$50-1),8)))</f>
        <v/>
      </c>
      <c r="H34" s="235" t="str">
        <f ca="1">IF( 'Sample 21'!$B$50=0,"",CELL("contents",OFFSET( 'Sample 21'!$B$1,( 'Sample 21'!$B$50-1),10)))</f>
        <v/>
      </c>
      <c r="I34" s="236" t="str">
        <f ca="1">IF( 'Sample 21'!$B$50=0,"",CELL("contents",OFFSET( 'Sample 21'!$B$1,( 'Sample 21'!$B$50-1),12)))</f>
        <v/>
      </c>
      <c r="J34" s="314" t="str">
        <f ca="1">IF('Sample 21'!$B$50=0,"",IF(CELL("contents",OFFSET('Sample 21'!$B$1,('Sample 21'!$B$50-1),18))="","",CELL("contents",OFFSET('Sample 21'!$B$1,('Sample 21'!$B$50-1),18))))</f>
        <v/>
      </c>
      <c r="K34" s="315" t="s">
        <v>68</v>
      </c>
      <c r="L34" s="315" t="s">
        <v>68</v>
      </c>
      <c r="M34" s="315" t="s">
        <v>68</v>
      </c>
      <c r="N34" s="316" t="s">
        <v>68</v>
      </c>
      <c r="O34" s="217"/>
    </row>
    <row r="35" spans="1:15" s="232" customFormat="1" ht="43.9" customHeight="1" x14ac:dyDescent="0.2">
      <c r="A35" s="180"/>
      <c r="B35" s="233" t="str">
        <f ca="1">IF('Sample 22'!$B$50=0,"",-ABS('Sample 22'!$D$14))</f>
        <v/>
      </c>
      <c r="C35" s="228" t="str">
        <f ca="1">IF( 'Sample 22'!$B$50=0,"",CELL("contents",OFFSET( 'Sample 22'!$B$1,( 'Sample 22'!$B$50-1),4)))</f>
        <v/>
      </c>
      <c r="D35" s="234" t="str">
        <f ca="1">IF('Sample 22'!$B$50=0,"",CELL("contents",OFFSET('Sample 22'!$B$1,('Sample 22'!$B$50-1),5)))</f>
        <v/>
      </c>
      <c r="E35" s="235" t="str">
        <f ca="1">IF('Sample 22'!$B$50=0,"",'Sample 22'!$E$14)</f>
        <v/>
      </c>
      <c r="F35" s="234" t="str">
        <f ca="1">IF('Sample 22'!$B$50=0,"",CELL("contents",OFFSET('Sample 22'!$B$1,('Sample 22'!$B$50-1),6)))</f>
        <v/>
      </c>
      <c r="G35" s="235" t="str">
        <f ca="1">IF( 'Sample 22'!$B$50=0,"",CELL("contents",OFFSET( 'Sample 22'!$B$1,( 'Sample 22'!$B$50-1),8)))</f>
        <v/>
      </c>
      <c r="H35" s="235" t="str">
        <f ca="1">IF( 'Sample 22'!$B$50=0,"",CELL("contents",OFFSET( 'Sample 22'!$B$1,( 'Sample 22'!$B$50-1),10)))</f>
        <v/>
      </c>
      <c r="I35" s="236" t="str">
        <f ca="1">IF( 'Sample 22'!$B$50=0,"",CELL("contents",OFFSET( 'Sample 22'!$B$1,( 'Sample 22'!$B$50-1),12)))</f>
        <v/>
      </c>
      <c r="J35" s="314" t="str">
        <f ca="1">IF('Sample 22'!$B$50=0,"",IF(CELL("contents",OFFSET('Sample 22'!$B$1,('Sample 22'!$B$50-1),18))="","",CELL("contents",OFFSET('Sample 22'!$B$1,('Sample 22'!$B$50-1),18))))</f>
        <v/>
      </c>
      <c r="K35" s="315" t="s">
        <v>68</v>
      </c>
      <c r="L35" s="315" t="s">
        <v>68</v>
      </c>
      <c r="M35" s="315" t="s">
        <v>68</v>
      </c>
      <c r="N35" s="316" t="s">
        <v>68</v>
      </c>
      <c r="O35" s="217"/>
    </row>
    <row r="36" spans="1:15" s="232" customFormat="1" ht="43.9" customHeight="1" x14ac:dyDescent="0.2">
      <c r="A36" s="180"/>
      <c r="B36" s="233" t="str">
        <f ca="1">IF('Sample 23'!$B$50=0,"",-ABS('Sample 23'!$D$14))</f>
        <v/>
      </c>
      <c r="C36" s="228" t="str">
        <f ca="1">IF( 'Sample 23'!$B$50=0,"",CELL("contents",OFFSET( 'Sample 23'!$B$1,( 'Sample 23'!$B$50-1),4)))</f>
        <v/>
      </c>
      <c r="D36" s="234" t="str">
        <f ca="1">IF('Sample 23'!$B$50=0,"",CELL("contents",OFFSET('Sample 23'!$B$1,('Sample 23'!$B$50-1),5)))</f>
        <v/>
      </c>
      <c r="E36" s="235" t="str">
        <f ca="1">IF('Sample 23'!$B$50=0,"",'Sample 23'!$E$14)</f>
        <v/>
      </c>
      <c r="F36" s="234" t="str">
        <f ca="1">IF('Sample 23'!$B$50=0,"",CELL("contents",OFFSET('Sample 23'!$B$1,('Sample 23'!$B$50-1),6)))</f>
        <v/>
      </c>
      <c r="G36" s="235" t="str">
        <f ca="1">IF( 'Sample 23'!$B$50=0,"",CELL("contents",OFFSET( 'Sample 23'!$B$1,( 'Sample 23'!$B$50-1),8)))</f>
        <v/>
      </c>
      <c r="H36" s="235" t="str">
        <f ca="1">IF( 'Sample 23'!$B$50=0,"",CELL("contents",OFFSET( 'Sample 23'!$B$1,( 'Sample 23'!$B$50-1),10)))</f>
        <v/>
      </c>
      <c r="I36" s="236" t="str">
        <f ca="1">IF( 'Sample 23'!$B$50=0,"",CELL("contents",OFFSET( 'Sample 23'!$B$1,( 'Sample 23'!$B$50-1),12)))</f>
        <v/>
      </c>
      <c r="J36" s="314" t="str">
        <f ca="1">IF('Sample 23'!$B$50=0,"",IF(CELL("contents",OFFSET('Sample 23'!$B$1,('Sample 23'!$B$50-1),18))="","",CELL("contents",OFFSET('Sample 23'!$B$1,('Sample 23'!$B$50-1),18))))</f>
        <v/>
      </c>
      <c r="K36" s="315" t="s">
        <v>68</v>
      </c>
      <c r="L36" s="315" t="s">
        <v>68</v>
      </c>
      <c r="M36" s="315" t="s">
        <v>68</v>
      </c>
      <c r="N36" s="316" t="s">
        <v>68</v>
      </c>
      <c r="O36" s="217"/>
    </row>
    <row r="37" spans="1:15" ht="9.9499999999999993" customHeight="1" x14ac:dyDescent="0.2">
      <c r="A37" s="237"/>
      <c r="B37" s="238"/>
      <c r="C37" s="238"/>
      <c r="D37" s="238"/>
      <c r="E37" s="238"/>
      <c r="F37" s="238"/>
      <c r="G37" s="239"/>
      <c r="H37" s="238"/>
      <c r="I37" s="238"/>
      <c r="J37" s="238"/>
      <c r="K37" s="238"/>
      <c r="L37" s="238"/>
      <c r="M37" s="238"/>
      <c r="N37" s="238"/>
      <c r="O37" s="240"/>
    </row>
    <row r="38" spans="1:15" x14ac:dyDescent="0.2">
      <c r="B38" s="241"/>
    </row>
    <row r="39" spans="1:15" x14ac:dyDescent="0.2">
      <c r="L39" s="317"/>
      <c r="M39" s="317"/>
      <c r="N39" s="317"/>
    </row>
  </sheetData>
  <sheetProtection selectLockedCells="1"/>
  <mergeCells count="45">
    <mergeCell ref="B2:B3"/>
    <mergeCell ref="C2:E3"/>
    <mergeCell ref="F2:I2"/>
    <mergeCell ref="J2:L3"/>
    <mergeCell ref="M2:N3"/>
    <mergeCell ref="F3:I4"/>
    <mergeCell ref="E5:F5"/>
    <mergeCell ref="G5:H5"/>
    <mergeCell ref="L5:M5"/>
    <mergeCell ref="C6:D6"/>
    <mergeCell ref="G6:H6"/>
    <mergeCell ref="L6:M6"/>
    <mergeCell ref="J16:N16"/>
    <mergeCell ref="C7:D7"/>
    <mergeCell ref="G7:H7"/>
    <mergeCell ref="L7:M7"/>
    <mergeCell ref="C8:D8"/>
    <mergeCell ref="G8:H8"/>
    <mergeCell ref="L8:M8"/>
    <mergeCell ref="B10:N10"/>
    <mergeCell ref="J11:N11"/>
    <mergeCell ref="B13:C13"/>
    <mergeCell ref="J14:N14"/>
    <mergeCell ref="J15:N15"/>
    <mergeCell ref="J28:N28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35:N35"/>
    <mergeCell ref="J36:N36"/>
    <mergeCell ref="L39:N39"/>
    <mergeCell ref="J29:N29"/>
    <mergeCell ref="J30:N30"/>
    <mergeCell ref="J31:N31"/>
    <mergeCell ref="J32:N32"/>
    <mergeCell ref="J33:N33"/>
    <mergeCell ref="J34:N34"/>
  </mergeCells>
  <conditionalFormatting sqref="G6:G8 L5:L8 C6:C8 M2">
    <cfRule type="cellIs" dxfId="24" priority="1" stopIfTrue="1" operator="equal">
      <formula>""""""</formula>
    </cfRule>
  </conditionalFormatting>
  <printOptions horizontalCentered="1"/>
  <pageMargins left="0.5" right="0.5" top="0.75" bottom="0.75" header="0.5" footer="0.5"/>
  <pageSetup scale="54" orientation="portrait" r:id="rId1"/>
  <headerFooter alignWithMargins="0">
    <oddFooter>&amp;L&amp;8&amp;Z&amp;F</oddFooter>
  </headerFooter>
  <ignoredErrors>
    <ignoredError sqref="C5:D5 C7:D8 G5:H8 L5:M5 M8 M6 M7 D6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9"/>
  <sheetViews>
    <sheetView topLeftCell="B13" zoomScale="60" zoomScaleNormal="60" zoomScaleSheetLayoutView="75" workbookViewId="0">
      <selection activeCell="J20" sqref="J20"/>
    </sheetView>
  </sheetViews>
  <sheetFormatPr defaultColWidth="12.140625" defaultRowHeight="11.25" x14ac:dyDescent="0.2"/>
  <cols>
    <col min="1" max="1" width="12.140625" style="4" hidden="1" customWidth="1"/>
    <col min="2" max="2" width="1.7109375" style="4" customWidth="1"/>
    <col min="3" max="3" width="12.140625" style="4" customWidth="1"/>
    <col min="4" max="4" width="20.7109375" style="4" customWidth="1"/>
    <col min="5" max="5" width="12.140625" style="4" customWidth="1"/>
    <col min="6" max="6" width="22.140625" style="4" customWidth="1"/>
    <col min="7" max="8" width="17.28515625" style="4" customWidth="1"/>
    <col min="9" max="9" width="13.140625" style="4" customWidth="1"/>
    <col min="10" max="10" width="24.85546875" style="4" customWidth="1"/>
    <col min="11" max="11" width="14.28515625" style="4" customWidth="1"/>
    <col min="12" max="12" width="25.42578125" style="4" customWidth="1"/>
    <col min="13" max="13" width="1.7109375" style="4" customWidth="1"/>
    <col min="14" max="16384" width="12.140625" style="4"/>
  </cols>
  <sheetData>
    <row r="1" spans="1:13" ht="9.9499999999999993" customHeight="1" x14ac:dyDescent="0.2">
      <c r="B1" s="1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"/>
    </row>
    <row r="2" spans="1:13" ht="9.9499999999999993" customHeight="1" x14ac:dyDescent="0.2">
      <c r="B2" s="73"/>
      <c r="C2" s="346" t="s">
        <v>65</v>
      </c>
      <c r="D2" s="347"/>
      <c r="E2" s="347"/>
      <c r="F2" s="347"/>
      <c r="G2" s="347"/>
      <c r="H2" s="347"/>
      <c r="I2" s="347"/>
      <c r="J2" s="347"/>
      <c r="M2" s="14"/>
    </row>
    <row r="3" spans="1:13" ht="18.75" customHeight="1" x14ac:dyDescent="0.2">
      <c r="B3" s="73"/>
      <c r="C3" s="346"/>
      <c r="D3" s="347"/>
      <c r="E3" s="347"/>
      <c r="F3" s="347"/>
      <c r="G3" s="347"/>
      <c r="H3" s="347"/>
      <c r="I3" s="347"/>
      <c r="J3" s="347"/>
      <c r="M3" s="14"/>
    </row>
    <row r="4" spans="1:13" ht="25.15" customHeight="1" x14ac:dyDescent="0.2">
      <c r="B4" s="73"/>
      <c r="C4" s="356" t="s">
        <v>52</v>
      </c>
      <c r="D4" s="357" t="str">
        <f>'Groundwater Profile Log'!C2</f>
        <v>Trinity</v>
      </c>
      <c r="E4" s="108"/>
      <c r="F4" s="348"/>
      <c r="G4" s="348"/>
      <c r="H4" s="146"/>
      <c r="I4" s="349" t="s">
        <v>14</v>
      </c>
      <c r="J4" s="349"/>
      <c r="K4" s="300" t="str">
        <f>Front!M2</f>
        <v>DPT45</v>
      </c>
      <c r="M4" s="14" t="s">
        <v>13</v>
      </c>
    </row>
    <row r="5" spans="1:13" s="9" customFormat="1" ht="12.95" customHeight="1" x14ac:dyDescent="0.2">
      <c r="B5" s="101"/>
      <c r="C5" s="356"/>
      <c r="D5" s="357"/>
      <c r="E5" s="108"/>
      <c r="F5" s="348"/>
      <c r="G5" s="348"/>
      <c r="H5" s="146"/>
      <c r="I5" s="349"/>
      <c r="J5" s="349"/>
      <c r="K5" s="110"/>
      <c r="M5" s="13"/>
    </row>
    <row r="6" spans="1:13" s="9" customFormat="1" ht="12.95" customHeight="1" x14ac:dyDescent="0.2">
      <c r="B6" s="101"/>
      <c r="C6" s="111"/>
      <c r="D6" s="104"/>
      <c r="E6" s="104"/>
      <c r="F6" s="348"/>
      <c r="G6" s="348"/>
      <c r="H6" s="146"/>
      <c r="I6" s="110"/>
      <c r="J6" s="104"/>
      <c r="K6" s="297"/>
      <c r="M6" s="13"/>
    </row>
    <row r="7" spans="1:13" ht="22.5" customHeight="1" x14ac:dyDescent="0.2">
      <c r="B7" s="73"/>
      <c r="C7" s="112" t="s">
        <v>18</v>
      </c>
      <c r="D7" s="105">
        <f>'Groundwater Profile Log'!C5</f>
        <v>42517</v>
      </c>
      <c r="E7" s="104"/>
      <c r="F7" s="114" t="s">
        <v>21</v>
      </c>
      <c r="G7" s="107" t="str">
        <f>'Groundwater Profile Log'!G5</f>
        <v>481APS05</v>
      </c>
      <c r="H7" s="146"/>
      <c r="I7" s="145"/>
      <c r="J7" s="139" t="s">
        <v>22</v>
      </c>
      <c r="K7" s="298" t="str">
        <f>Front!L5</f>
        <v>Peri Pump</v>
      </c>
      <c r="M7" s="14"/>
    </row>
    <row r="8" spans="1:13" ht="23.1" customHeight="1" x14ac:dyDescent="0.2">
      <c r="B8" s="73"/>
      <c r="C8" s="112" t="s">
        <v>16</v>
      </c>
      <c r="D8" s="106" t="str">
        <f>'Groundwater Profile Log'!C6</f>
        <v>Marietta, GA</v>
      </c>
      <c r="E8" s="104"/>
      <c r="F8" s="114" t="s">
        <v>27</v>
      </c>
      <c r="G8" s="107" t="str">
        <f>'Groundwater Profile Log'!G6</f>
        <v>ZCRQT7055</v>
      </c>
      <c r="H8" s="146"/>
      <c r="I8" s="145"/>
      <c r="J8" s="139" t="s">
        <v>33</v>
      </c>
      <c r="K8" s="296">
        <f>Front!L6</f>
        <v>37.940255999999998</v>
      </c>
      <c r="M8" s="14"/>
    </row>
    <row r="9" spans="1:13" s="9" customFormat="1" ht="23.1" customHeight="1" x14ac:dyDescent="0.3">
      <c r="B9" s="101"/>
      <c r="C9" s="112" t="s">
        <v>54</v>
      </c>
      <c r="D9" s="106">
        <f>'Groundwater Profile Log'!C7</f>
        <v>206201008</v>
      </c>
      <c r="E9" s="104"/>
      <c r="F9" s="114" t="s">
        <v>20</v>
      </c>
      <c r="G9" s="106" t="str">
        <f>'Groundwater Profile Log'!G7</f>
        <v>Cascade</v>
      </c>
      <c r="H9" s="146"/>
      <c r="I9" s="145"/>
      <c r="J9" s="139" t="s">
        <v>32</v>
      </c>
      <c r="K9" s="296">
        <f>Front!L7</f>
        <v>68.888328000000001</v>
      </c>
      <c r="M9" s="13"/>
    </row>
    <row r="10" spans="1:13" s="9" customFormat="1" ht="23.1" customHeight="1" x14ac:dyDescent="0.3">
      <c r="B10" s="101"/>
      <c r="C10" s="112" t="s">
        <v>19</v>
      </c>
      <c r="D10" s="106" t="str">
        <f>'Groundwater Profile Log'!C8</f>
        <v>JP &amp; DB</v>
      </c>
      <c r="E10" s="104"/>
      <c r="F10" s="114" t="s">
        <v>34</v>
      </c>
      <c r="G10" s="117">
        <f>'Groundwater Profile Log'!G8</f>
        <v>-10</v>
      </c>
      <c r="H10" s="147"/>
      <c r="I10" s="145"/>
      <c r="J10" s="139" t="s">
        <v>23</v>
      </c>
      <c r="K10" s="298" t="str">
        <f>Front!L8</f>
        <v>NA</v>
      </c>
      <c r="M10" s="13"/>
    </row>
    <row r="11" spans="1:13" ht="16.899999999999999" customHeight="1" x14ac:dyDescent="0.2">
      <c r="B11" s="73"/>
      <c r="C11" s="243"/>
      <c r="D11" s="244"/>
      <c r="E11" s="244"/>
      <c r="F11" s="244"/>
      <c r="G11" s="244"/>
      <c r="H11" s="244"/>
      <c r="I11" s="244"/>
      <c r="J11" s="244"/>
      <c r="M11" s="14"/>
    </row>
    <row r="12" spans="1:13" ht="9" customHeight="1" x14ac:dyDescent="0.2">
      <c r="B12" s="73"/>
      <c r="C12" s="358"/>
      <c r="D12" s="358"/>
      <c r="E12" s="358"/>
      <c r="F12" s="358"/>
      <c r="G12" s="358"/>
      <c r="H12" s="358"/>
      <c r="I12" s="358"/>
      <c r="J12" s="358"/>
      <c r="K12" s="358"/>
      <c r="L12" s="358"/>
      <c r="M12" s="14"/>
    </row>
    <row r="13" spans="1:13" s="7" customFormat="1" ht="34.15" customHeight="1" x14ac:dyDescent="0.25">
      <c r="B13" s="28"/>
      <c r="C13" s="29" t="s">
        <v>31</v>
      </c>
      <c r="D13" s="30" t="s">
        <v>40</v>
      </c>
      <c r="E13" s="30" t="s">
        <v>74</v>
      </c>
      <c r="F13" s="32" t="s">
        <v>45</v>
      </c>
      <c r="G13" s="301" t="s">
        <v>63</v>
      </c>
      <c r="H13" s="299" t="s">
        <v>67</v>
      </c>
      <c r="I13" s="164" t="s">
        <v>30</v>
      </c>
      <c r="J13" s="304" t="s">
        <v>39</v>
      </c>
      <c r="K13" s="302" t="s">
        <v>74</v>
      </c>
      <c r="L13" s="350" t="s">
        <v>73</v>
      </c>
      <c r="M13" s="31"/>
    </row>
    <row r="14" spans="1:13" ht="12.95" customHeight="1" x14ac:dyDescent="0.2">
      <c r="B14" s="5"/>
      <c r="C14" s="246" t="s">
        <v>28</v>
      </c>
      <c r="D14" s="159"/>
      <c r="E14" s="159"/>
      <c r="F14" s="246"/>
      <c r="G14" s="247"/>
      <c r="H14" s="159"/>
      <c r="I14" s="38"/>
      <c r="J14" s="164"/>
      <c r="K14" s="245"/>
      <c r="L14" s="351"/>
      <c r="M14" s="31"/>
    </row>
    <row r="15" spans="1:13" s="24" customFormat="1" ht="9.6" customHeight="1" x14ac:dyDescent="0.2">
      <c r="B15" s="17"/>
      <c r="C15" s="359"/>
      <c r="D15" s="359"/>
      <c r="E15" s="359"/>
      <c r="F15" s="359"/>
      <c r="G15" s="359"/>
      <c r="H15" s="359"/>
      <c r="I15" s="359"/>
      <c r="J15" s="359"/>
      <c r="K15" s="359"/>
      <c r="L15" s="359"/>
      <c r="M15" s="23"/>
    </row>
    <row r="16" spans="1:13" s="10" customFormat="1" ht="39.950000000000003" customHeight="1" x14ac:dyDescent="0.2">
      <c r="A16" s="10" t="e">
        <f ca="1">IF(#REF!&lt;&gt;"",CELL("ROW",#REF!),"")</f>
        <v>#REF!</v>
      </c>
      <c r="B16" s="73"/>
      <c r="C16" s="173">
        <v>-5.2</v>
      </c>
      <c r="D16" s="173" t="s">
        <v>83</v>
      </c>
      <c r="E16" s="303">
        <f>IF(ISNUMBER(C16), LOOKUP(D16,{"IK Decreased When Hammer Stopped","IK Increased When Hammer Stopped","No Change When Hammer Stopped"},{1,2,3}), "")</f>
        <v>3</v>
      </c>
      <c r="F16" s="173">
        <v>118.2884</v>
      </c>
      <c r="G16" s="174">
        <v>60</v>
      </c>
      <c r="H16" s="174">
        <v>2.6234000000000002</v>
      </c>
      <c r="I16" s="173" t="s">
        <v>84</v>
      </c>
      <c r="J16" s="174" t="s">
        <v>85</v>
      </c>
      <c r="K16" s="303">
        <f>IF(ISNUMBER(C16),LOOKUP(J16,{"Broken Down Hole equipment","NA","Reached Target Depth","ROP Dropped Below Threshold","Sudden Hard Refusal"},{7,11,8,9,10}),"")</f>
        <v>11</v>
      </c>
      <c r="L16" s="284"/>
      <c r="M16" s="14"/>
    </row>
    <row r="17" spans="1:13" s="10" customFormat="1" ht="39.950000000000003" customHeight="1" x14ac:dyDescent="0.2">
      <c r="A17" s="10" t="e">
        <f ca="1">IF(#REF!&lt;&gt;"",CELL("ROW",#REF!),"")</f>
        <v>#REF!</v>
      </c>
      <c r="B17" s="73"/>
      <c r="C17" s="173">
        <v>-10.199999999999999</v>
      </c>
      <c r="D17" s="173" t="s">
        <v>86</v>
      </c>
      <c r="E17" s="303">
        <f>IF(ISNUMBER(C17), LOOKUP(D17,{"IK Decreased When Hammer Stopped","IK Increased When Hammer Stopped","No Change When Hammer Stopped"},{1,2,3}), "")</f>
        <v>1</v>
      </c>
      <c r="F17" s="308">
        <v>71.851299999999995</v>
      </c>
      <c r="G17" s="174">
        <v>60</v>
      </c>
      <c r="H17" s="174">
        <v>1.3365</v>
      </c>
      <c r="I17" s="173" t="s">
        <v>87</v>
      </c>
      <c r="J17" s="174" t="s">
        <v>85</v>
      </c>
      <c r="K17" s="303">
        <f>IF(ISNUMBER(C17),LOOKUP(J17,{"Broken Down Hole equipment","NA","Reached Target Depth","ROP Dropped Below Threshold","Sudden Hard Refusal"},{7,11,8,9,10}),"")</f>
        <v>11</v>
      </c>
      <c r="L17" s="284"/>
      <c r="M17" s="14"/>
    </row>
    <row r="18" spans="1:13" s="10" customFormat="1" ht="39.950000000000003" customHeight="1" x14ac:dyDescent="0.2">
      <c r="A18" s="10" t="e">
        <f ca="1">IF(#REF!&lt;&gt;"",CELL("ROW",#REF!),"")</f>
        <v>#REF!</v>
      </c>
      <c r="B18" s="73"/>
      <c r="C18" s="173">
        <v>-12.1891</v>
      </c>
      <c r="D18" s="173" t="s">
        <v>86</v>
      </c>
      <c r="E18" s="303">
        <f>IF(ISNUMBER(C18), LOOKUP(D18,{"IK Decreased When Hammer Stopped","IK Increased When Hammer Stopped","No Change When Hammer Stopped"},{1,2,3}), "")</f>
        <v>1</v>
      </c>
      <c r="F18" s="308">
        <v>77.0227</v>
      </c>
      <c r="G18" s="174">
        <v>60</v>
      </c>
      <c r="H18" s="174">
        <v>1.4498</v>
      </c>
      <c r="I18" s="173" t="s">
        <v>88</v>
      </c>
      <c r="J18" s="174" t="s">
        <v>85</v>
      </c>
      <c r="K18" s="303">
        <f>IF(ISNUMBER(C18),LOOKUP(J18,{"Broken Down Hole equipment","NA","Reached Target Depth","ROP Dropped Below Threshold","Sudden Hard Refusal"},{7,11,8,9,10}),"")</f>
        <v>11</v>
      </c>
      <c r="L18" s="284"/>
      <c r="M18" s="14"/>
    </row>
    <row r="19" spans="1:13" s="10" customFormat="1" ht="39.950000000000003" customHeight="1" x14ac:dyDescent="0.2">
      <c r="A19" s="10" t="e">
        <f ca="1">IF(#REF!&lt;&gt;"",CELL("ROW",#REF!),"")</f>
        <v>#REF!</v>
      </c>
      <c r="B19" s="73"/>
      <c r="C19" s="173">
        <v>-12.3</v>
      </c>
      <c r="D19" s="173" t="s">
        <v>86</v>
      </c>
      <c r="E19" s="303">
        <f>IF(ISNUMBER(C19), LOOKUP(D19,{"IK Decreased When Hammer Stopped","IK Increased When Hammer Stopped","No Change When Hammer Stopped"},{1,2,3}), "")</f>
        <v>1</v>
      </c>
      <c r="F19" s="308">
        <v>89.847499999999997</v>
      </c>
      <c r="G19" s="174">
        <v>60</v>
      </c>
      <c r="H19" s="174">
        <v>1.7451000000000001</v>
      </c>
      <c r="I19" s="173" t="s">
        <v>89</v>
      </c>
      <c r="J19" s="174" t="s">
        <v>85</v>
      </c>
      <c r="K19" s="303">
        <f>IF(ISNUMBER(C19),LOOKUP(J19,{"Broken Down Hole equipment","NA","Reached Target Depth","ROP Dropped Below Threshold","Sudden Hard Refusal"},{7,11,8,9,10}),"")</f>
        <v>11</v>
      </c>
      <c r="L19" s="284"/>
      <c r="M19" s="14"/>
    </row>
    <row r="20" spans="1:13" s="10" customFormat="1" ht="39.950000000000003" customHeight="1" x14ac:dyDescent="0.2">
      <c r="A20" s="10" t="e">
        <f ca="1">IF(#REF!&lt;&gt;"",CELL("ROW",#REF!),"")</f>
        <v>#REF!</v>
      </c>
      <c r="B20" s="73"/>
      <c r="C20" s="173">
        <v>-14</v>
      </c>
      <c r="D20" s="173" t="s">
        <v>86</v>
      </c>
      <c r="E20" s="303">
        <f>IF(ISNUMBER(C20), LOOKUP(D20,{"IK Decreased When Hammer Stopped","IK Increased When Hammer Stopped","No Change When Hammer Stopped"},{1,2,3}), "")</f>
        <v>1</v>
      </c>
      <c r="F20" s="308">
        <v>86.0749</v>
      </c>
      <c r="G20" s="174">
        <v>60</v>
      </c>
      <c r="H20" s="174">
        <v>1.6559999999999999</v>
      </c>
      <c r="I20" s="173" t="s">
        <v>90</v>
      </c>
      <c r="J20" s="174" t="s">
        <v>85</v>
      </c>
      <c r="K20" s="303">
        <f>IF(ISNUMBER(C20),LOOKUP(J20,{"Broken Down Hole equipment","NA","Reached Target Depth","ROP Dropped Below Threshold","Sudden Hard Refusal"},{7,11,8,9,10}),"")</f>
        <v>11</v>
      </c>
      <c r="L20" s="284"/>
      <c r="M20" s="14"/>
    </row>
    <row r="21" spans="1:13" s="10" customFormat="1" ht="39.950000000000003" customHeight="1" x14ac:dyDescent="0.2">
      <c r="A21" s="10" t="e">
        <f ca="1">IF(#REF!&lt;&gt;"",CELL("ROW",#REF!),"")</f>
        <v>#REF!</v>
      </c>
      <c r="B21" s="73"/>
      <c r="C21" s="173">
        <v>-15.1005</v>
      </c>
      <c r="D21" s="173" t="s">
        <v>83</v>
      </c>
      <c r="E21" s="303">
        <f>IF(ISNUMBER(C21), LOOKUP(D21,{"IK Decreased When Hammer Stopped","IK Increased When Hammer Stopped","No Change When Hammer Stopped"},{1,2,3}), "")</f>
        <v>3</v>
      </c>
      <c r="F21" s="308">
        <v>89.469300000000004</v>
      </c>
      <c r="G21" s="174">
        <v>60</v>
      </c>
      <c r="H21" s="174">
        <v>1.7361</v>
      </c>
      <c r="I21" s="173" t="s">
        <v>91</v>
      </c>
      <c r="J21" s="174" t="s">
        <v>85</v>
      </c>
      <c r="K21" s="303">
        <f>IF(ISNUMBER(C21),LOOKUP(J21,{"Broken Down Hole equipment","NA","Reached Target Depth","ROP Dropped Below Threshold","Sudden Hard Refusal"},{7,11,8,9,10}),"")</f>
        <v>11</v>
      </c>
      <c r="L21" s="284"/>
      <c r="M21" s="14"/>
    </row>
    <row r="22" spans="1:13" s="10" customFormat="1" ht="39.950000000000003" customHeight="1" x14ac:dyDescent="0.2">
      <c r="A22" s="10" t="e">
        <f ca="1">IF(#REF!&lt;&gt;"",CELL("ROW",#REF!),"")</f>
        <v>#REF!</v>
      </c>
      <c r="B22" s="73"/>
      <c r="C22" s="173">
        <v>-20.100000000000001</v>
      </c>
      <c r="D22" s="173" t="s">
        <v>83</v>
      </c>
      <c r="E22" s="303">
        <f>IF(ISNUMBER(C22), LOOKUP(D22,{"IK Decreased When Hammer Stopped","IK Increased When Hammer Stopped","No Change When Hammer Stopped"},{1,2,3}), "")</f>
        <v>3</v>
      </c>
      <c r="F22" s="308">
        <v>65.607500000000002</v>
      </c>
      <c r="G22" s="174">
        <v>60</v>
      </c>
      <c r="H22" s="174">
        <v>1.2037</v>
      </c>
      <c r="I22" s="173" t="s">
        <v>92</v>
      </c>
      <c r="J22" s="174" t="s">
        <v>85</v>
      </c>
      <c r="K22" s="303">
        <f>IF(ISNUMBER(C22),LOOKUP(J22,{"Broken Down Hole equipment","NA","Reached Target Depth","ROP Dropped Below Threshold","Sudden Hard Refusal"},{7,11,8,9,10}),"")</f>
        <v>11</v>
      </c>
      <c r="L22" s="284"/>
      <c r="M22" s="14"/>
    </row>
    <row r="23" spans="1:13" s="10" customFormat="1" ht="39.950000000000003" customHeight="1" x14ac:dyDescent="0.2">
      <c r="A23" s="10" t="e">
        <f ca="1">IF(#REF!&lt;&gt;"",CELL("ROW",#REF!),"")</f>
        <v>#REF!</v>
      </c>
      <c r="B23" s="73"/>
      <c r="C23" s="173">
        <v>-24.052499999999998</v>
      </c>
      <c r="D23" s="173" t="s">
        <v>86</v>
      </c>
      <c r="E23" s="303">
        <f>IF(ISNUMBER(C23), LOOKUP(D23,{"IK Decreased When Hammer Stopped","IK Increased When Hammer Stopped","No Change When Hammer Stopped"},{1,2,3}), "")</f>
        <v>1</v>
      </c>
      <c r="F23" s="308">
        <v>30.7788</v>
      </c>
      <c r="G23" s="174">
        <v>60</v>
      </c>
      <c r="H23" s="174">
        <v>0.52859999999999996</v>
      </c>
      <c r="I23" s="173" t="s">
        <v>93</v>
      </c>
      <c r="J23" s="174" t="s">
        <v>85</v>
      </c>
      <c r="K23" s="303">
        <f>IF(ISNUMBER(C23),LOOKUP(J23,{"Broken Down Hole equipment","NA","Reached Target Depth","ROP Dropped Below Threshold","Sudden Hard Refusal"},{7,11,8,9,10}),"")</f>
        <v>11</v>
      </c>
      <c r="L23" s="284"/>
      <c r="M23" s="14"/>
    </row>
    <row r="24" spans="1:13" s="10" customFormat="1" ht="39.950000000000003" customHeight="1" x14ac:dyDescent="0.2">
      <c r="A24" s="10" t="e">
        <f ca="1">IF(#REF!&lt;&gt;"",CELL("ROW",#REF!),"")</f>
        <v>#REF!</v>
      </c>
      <c r="B24" s="73"/>
      <c r="C24" s="173">
        <v>-24</v>
      </c>
      <c r="D24" s="173" t="s">
        <v>86</v>
      </c>
      <c r="E24" s="303">
        <f>IF(ISNUMBER(C24), LOOKUP(D24,{"IK Decreased When Hammer Stopped","IK Increased When Hammer Stopped","No Change When Hammer Stopped"},{1,2,3}), "")</f>
        <v>1</v>
      </c>
      <c r="F24" s="308">
        <v>31.113600000000002</v>
      </c>
      <c r="G24" s="174">
        <v>60</v>
      </c>
      <c r="H24" s="174">
        <v>0.53459999999999996</v>
      </c>
      <c r="I24" s="173" t="s">
        <v>94</v>
      </c>
      <c r="J24" s="174" t="s">
        <v>85</v>
      </c>
      <c r="K24" s="303">
        <f>IF(ISNUMBER(C24),LOOKUP(J24,{"Broken Down Hole equipment","NA","Reached Target Depth","ROP Dropped Below Threshold","Sudden Hard Refusal"},{7,11,8,9,10}),"")</f>
        <v>11</v>
      </c>
      <c r="L24" s="284"/>
      <c r="M24" s="14"/>
    </row>
    <row r="25" spans="1:13" s="10" customFormat="1" ht="39.950000000000003" customHeight="1" x14ac:dyDescent="0.2">
      <c r="A25" s="10" t="e">
        <f ca="1">IF(#REF!&lt;&gt;"",CELL("ROW",#REF!),"")</f>
        <v>#REF!</v>
      </c>
      <c r="B25" s="73"/>
      <c r="C25" s="173">
        <v>-24.9</v>
      </c>
      <c r="D25" s="173" t="s">
        <v>86</v>
      </c>
      <c r="E25" s="303">
        <f>IF(ISNUMBER(C25), LOOKUP(D25,{"IK Decreased When Hammer Stopped","IK Increased When Hammer Stopped","No Change When Hammer Stopped"},{1,2,3}), "")</f>
        <v>1</v>
      </c>
      <c r="F25" s="308">
        <v>19.965199999999999</v>
      </c>
      <c r="G25" s="174">
        <v>60</v>
      </c>
      <c r="H25" s="174">
        <v>0.33700000000000002</v>
      </c>
      <c r="I25" s="173" t="s">
        <v>95</v>
      </c>
      <c r="J25" s="174" t="s">
        <v>85</v>
      </c>
      <c r="K25" s="303">
        <f>IF(ISNUMBER(C25),LOOKUP(J25,{"Broken Down Hole equipment","NA","Reached Target Depth","ROP Dropped Below Threshold","Sudden Hard Refusal"},{7,11,8,9,10}),"")</f>
        <v>11</v>
      </c>
      <c r="L25" s="284"/>
      <c r="M25" s="14"/>
    </row>
    <row r="26" spans="1:13" s="10" customFormat="1" ht="39.950000000000003" customHeight="1" x14ac:dyDescent="0.2">
      <c r="A26" s="10" t="e">
        <f ca="1">IF(#REF!&lt;&gt;"",CELL("ROW",#REF!),"")</f>
        <v>#REF!</v>
      </c>
      <c r="B26" s="73"/>
      <c r="C26" s="173">
        <v>-27.566700000000001</v>
      </c>
      <c r="D26" s="173" t="s">
        <v>86</v>
      </c>
      <c r="E26" s="303">
        <f>IF(ISNUMBER(C26), LOOKUP(D26,{"IK Decreased When Hammer Stopped","IK Increased When Hammer Stopped","No Change When Hammer Stopped"},{1,2,3}), "")</f>
        <v>1</v>
      </c>
      <c r="F26" s="308">
        <v>89.447400000000002</v>
      </c>
      <c r="G26" s="174">
        <v>60</v>
      </c>
      <c r="H26" s="174">
        <v>1.7356</v>
      </c>
      <c r="I26" s="173" t="s">
        <v>96</v>
      </c>
      <c r="J26" s="174" t="s">
        <v>85</v>
      </c>
      <c r="K26" s="303">
        <f>IF(ISNUMBER(C26),LOOKUP(J26,{"Broken Down Hole equipment","NA","Reached Target Depth","ROP Dropped Below Threshold","Sudden Hard Refusal"},{7,11,8,9,10}),"")</f>
        <v>11</v>
      </c>
      <c r="L26" s="284"/>
      <c r="M26" s="14"/>
    </row>
    <row r="27" spans="1:13" s="10" customFormat="1" ht="39.950000000000003" customHeight="1" x14ac:dyDescent="0.2">
      <c r="A27" s="10" t="e">
        <f ca="1">IF(#REF!&lt;&gt;"",CELL("ROW",#REF!),"")</f>
        <v>#REF!</v>
      </c>
      <c r="B27" s="73"/>
      <c r="C27" s="173">
        <v>-29.9955</v>
      </c>
      <c r="D27" s="173" t="s">
        <v>86</v>
      </c>
      <c r="E27" s="303">
        <f>IF(ISNUMBER(C27), LOOKUP(D27,{"IK Decreased When Hammer Stopped","IK Increased When Hammer Stopped","No Change When Hammer Stopped"},{1,2,3}), "")</f>
        <v>1</v>
      </c>
      <c r="F27" s="308">
        <v>78.731999999999999</v>
      </c>
      <c r="G27" s="174">
        <v>60</v>
      </c>
      <c r="H27" s="174">
        <v>1.4879</v>
      </c>
      <c r="I27" s="173" t="s">
        <v>97</v>
      </c>
      <c r="J27" s="174" t="s">
        <v>98</v>
      </c>
      <c r="K27" s="303">
        <f>IF(ISNUMBER(C27),LOOKUP(J27,{"Broken Down Hole equipment","NA","Reached Target Depth","ROP Dropped Below Threshold","Sudden Hard Refusal"},{7,11,8,9,10}),"")</f>
        <v>9</v>
      </c>
      <c r="L27" s="284"/>
      <c r="M27" s="14"/>
    </row>
    <row r="28" spans="1:13" s="10" customFormat="1" ht="39.950000000000003" customHeight="1" x14ac:dyDescent="0.2">
      <c r="A28" s="10" t="e">
        <f ca="1">IF(#REF!&lt;&gt;"",CELL("ROW",#REF!),"")</f>
        <v>#REF!</v>
      </c>
      <c r="B28" s="73"/>
      <c r="C28" s="173"/>
      <c r="D28" s="173"/>
      <c r="E28" s="303" t="str">
        <f>IF(ISNUMBER(C28), LOOKUP(D28,{"IK Decreased When Hammer Stopped","IK Increased When Hammer Stopped","No Change When Hammer Stopped"},{1,2,3}), "")</f>
        <v/>
      </c>
      <c r="F28" s="282"/>
      <c r="G28" s="174"/>
      <c r="H28" s="283"/>
      <c r="I28" s="281"/>
      <c r="J28" s="253"/>
      <c r="K28" s="303" t="str">
        <f>IF(ISNUMBER(C28),LOOKUP(J28,{"Broken Down Hole equipment","NA","Reached Target Depth","ROP Dropped Below Threshold","Sudden Hard Refusal"},{7,11,8,9,10}),"")</f>
        <v/>
      </c>
      <c r="L28" s="284"/>
      <c r="M28" s="14"/>
    </row>
    <row r="29" spans="1:13" s="10" customFormat="1" ht="39.950000000000003" customHeight="1" x14ac:dyDescent="0.2">
      <c r="A29" s="10" t="e">
        <f ca="1">IF(#REF!&lt;&gt;"",CELL("ROW",#REF!),"")</f>
        <v>#REF!</v>
      </c>
      <c r="B29" s="73"/>
      <c r="C29" s="173"/>
      <c r="D29" s="173"/>
      <c r="E29" s="303" t="str">
        <f>IF(ISNUMBER(C29), LOOKUP(D29,{"IK Decreased When Hammer Stopped","IK Increased When Hammer Stopped","No Change When Hammer Stopped"},{1,2,3}), "")</f>
        <v/>
      </c>
      <c r="F29" s="282"/>
      <c r="G29" s="174"/>
      <c r="H29" s="283"/>
      <c r="I29" s="281"/>
      <c r="J29" s="253"/>
      <c r="K29" s="303" t="str">
        <f>IF(ISNUMBER(C29),LOOKUP(J29,{"Broken Down Hole equipment","NA","Reached Target Depth","ROP Dropped Below Threshold","Sudden Hard Refusal"},{7,11,8,9,10}),"")</f>
        <v/>
      </c>
      <c r="L29" s="284"/>
      <c r="M29" s="14"/>
    </row>
    <row r="30" spans="1:13" s="10" customFormat="1" ht="39.950000000000003" customHeight="1" x14ac:dyDescent="0.2">
      <c r="A30" s="10" t="e">
        <f ca="1">IF(#REF!&lt;&gt;"",CELL("ROW",#REF!),"")</f>
        <v>#REF!</v>
      </c>
      <c r="B30" s="73"/>
      <c r="C30" s="173"/>
      <c r="D30" s="173"/>
      <c r="E30" s="303" t="str">
        <f>IF(ISNUMBER(C30), LOOKUP(D30,{"IK Decreased When Hammer Stopped","IK Increased When Hammer Stopped","No Change When Hammer Stopped"},{1,2,3}), "")</f>
        <v/>
      </c>
      <c r="F30" s="282"/>
      <c r="G30" s="174"/>
      <c r="H30" s="283"/>
      <c r="I30" s="281"/>
      <c r="J30" s="253"/>
      <c r="K30" s="303" t="str">
        <f>IF(ISNUMBER(C30),LOOKUP(J30,{"Broken Down Hole equipment","NA","Reached Target Depth","ROP Dropped Below Threshold","Sudden Hard Refusal"},{7,11,8,9,10}),"")</f>
        <v/>
      </c>
      <c r="L30" s="284"/>
      <c r="M30" s="14"/>
    </row>
    <row r="31" spans="1:13" s="10" customFormat="1" ht="39.950000000000003" customHeight="1" x14ac:dyDescent="0.2">
      <c r="A31" s="10" t="e">
        <f ca="1">IF(#REF!&lt;&gt;"",CELL("ROW",#REF!),"")</f>
        <v>#REF!</v>
      </c>
      <c r="B31" s="73"/>
      <c r="C31" s="173"/>
      <c r="D31" s="248"/>
      <c r="E31" s="303" t="str">
        <f>IF(ISNUMBER(C31), LOOKUP(D31,{"IK Decreased When Hammer Stopped","IK Increased When Hammer Stopped","No Change When Hammer Stopped"},{1,2,3}), "")</f>
        <v/>
      </c>
      <c r="F31" s="282"/>
      <c r="G31" s="174"/>
      <c r="H31" s="283"/>
      <c r="I31" s="281"/>
      <c r="J31" s="253"/>
      <c r="K31" s="303" t="str">
        <f>IF(ISNUMBER(C31),LOOKUP(J31,{"Broken Down Hole equipment","NA","Reached Target Depth","ROP Dropped Below Threshold","Sudden Hard Refusal"},{7,11,8,9,10}),"")</f>
        <v/>
      </c>
      <c r="L31" s="284"/>
      <c r="M31" s="14"/>
    </row>
    <row r="32" spans="1:13" s="10" customFormat="1" ht="39.950000000000003" customHeight="1" x14ac:dyDescent="0.2">
      <c r="A32" s="10" t="e">
        <f ca="1">IF(#REF!&lt;&gt;"",CELL("ROW",#REF!),"")</f>
        <v>#REF!</v>
      </c>
      <c r="B32" s="73"/>
      <c r="C32" s="173"/>
      <c r="D32" s="248"/>
      <c r="E32" s="303" t="str">
        <f>IF(ISNUMBER(C32), LOOKUP(D32,{"IK Decreased When Hammer Stopped","IK Increased When Hammer Stopped","No Change When Hammer Stopped"},{1,2,3}), "")</f>
        <v/>
      </c>
      <c r="F32" s="282"/>
      <c r="G32" s="174"/>
      <c r="H32" s="283"/>
      <c r="I32" s="281"/>
      <c r="J32" s="253"/>
      <c r="K32" s="303" t="str">
        <f>IF(ISNUMBER(C32),LOOKUP(J32,{"Broken Down Hole equipment","NA","Reached Target Depth","ROP Dropped Below Threshold","Sudden Hard Refusal"},{7,11,8,9,10}),"")</f>
        <v/>
      </c>
      <c r="L32" s="284"/>
      <c r="M32" s="14"/>
    </row>
    <row r="33" spans="1:13" s="10" customFormat="1" ht="39.950000000000003" customHeight="1" x14ac:dyDescent="0.2">
      <c r="A33" s="10" t="e">
        <f ca="1">IF(#REF!&lt;&gt;"",CELL("ROW",#REF!),"")</f>
        <v>#REF!</v>
      </c>
      <c r="B33" s="73"/>
      <c r="C33" s="173"/>
      <c r="D33" s="173"/>
      <c r="E33" s="303" t="str">
        <f>IF(ISNUMBER(C33), LOOKUP(D33,{"IK Decreased When Hammer Stopped","IK Increased When Hammer Stopped","No Change When Hammer Stopped"},{1,2,3}), "")</f>
        <v/>
      </c>
      <c r="F33" s="282"/>
      <c r="G33" s="174"/>
      <c r="H33" s="283"/>
      <c r="I33" s="281"/>
      <c r="J33" s="253"/>
      <c r="K33" s="303" t="str">
        <f>IF(ISNUMBER(C33),LOOKUP(J33,{"Broken Down Hole equipment","NA","Reached Target Depth","ROP Dropped Below Threshold","Sudden Hard Refusal"},{7,11,8,9,10}),"")</f>
        <v/>
      </c>
      <c r="L33" s="284"/>
      <c r="M33" s="14"/>
    </row>
    <row r="34" spans="1:13" s="10" customFormat="1" ht="39.950000000000003" customHeight="1" x14ac:dyDescent="0.2">
      <c r="A34" s="10" t="e">
        <f ca="1">IF(#REF!&lt;&gt;"",CELL("ROW",#REF!),"")</f>
        <v>#REF!</v>
      </c>
      <c r="B34" s="73"/>
      <c r="C34" s="173"/>
      <c r="D34" s="248"/>
      <c r="E34" s="303" t="str">
        <f>IF(ISNUMBER(C34), LOOKUP(D34,{"IK Decreased When Hammer Stopped","IK Increased When Hammer Stopped","No Change When Hammer Stopped"},{1,2,3}), "")</f>
        <v/>
      </c>
      <c r="F34" s="282"/>
      <c r="G34" s="174"/>
      <c r="H34" s="283"/>
      <c r="I34" s="281"/>
      <c r="J34" s="253"/>
      <c r="K34" s="303" t="str">
        <f>IF(ISNUMBER(C34),LOOKUP(J34,{"Broken Down Hole equipment","NA","Reached Target Depth","ROP Dropped Below Threshold","Sudden Hard Refusal"},{7,11,8,9,10}),"")</f>
        <v/>
      </c>
      <c r="L34" s="284"/>
      <c r="M34" s="14"/>
    </row>
    <row r="35" spans="1:13" s="10" customFormat="1" ht="39.950000000000003" customHeight="1" x14ac:dyDescent="0.2">
      <c r="A35" s="10" t="e">
        <f ca="1">IF(#REF!&lt;&gt;"",CELL("ROW",#REF!),"")</f>
        <v>#REF!</v>
      </c>
      <c r="B35" s="73"/>
      <c r="C35" s="173"/>
      <c r="D35" s="173"/>
      <c r="E35" s="303" t="str">
        <f>IF(ISNUMBER(C35), LOOKUP(D35,{"IK Decreased When Hammer Stopped","IK Increased When Hammer Stopped","No Change When Hammer Stopped"},{1,2,3}), "")</f>
        <v/>
      </c>
      <c r="F35" s="282"/>
      <c r="G35" s="174"/>
      <c r="H35" s="283"/>
      <c r="I35" s="281"/>
      <c r="J35" s="253"/>
      <c r="K35" s="303" t="str">
        <f>IF(ISNUMBER(C35),LOOKUP(J35,{"Broken Down Hole equipment","NA","Reached Target Depth","ROP Dropped Below Threshold","Sudden Hard Refusal"},{7,11,8,9,10}),"")</f>
        <v/>
      </c>
      <c r="L35" s="285"/>
      <c r="M35" s="14"/>
    </row>
    <row r="36" spans="1:13" s="10" customFormat="1" ht="39.950000000000003" customHeight="1" x14ac:dyDescent="0.2">
      <c r="A36" s="10" t="e">
        <f ca="1">IF(#REF!&lt;&gt;"",CELL("ROW",#REF!),"")</f>
        <v>#REF!</v>
      </c>
      <c r="B36" s="73"/>
      <c r="C36" s="141"/>
      <c r="D36" s="141"/>
      <c r="E36" s="303" t="str">
        <f>IF(ISNUMBER(C36), LOOKUP(D36,{"IK Decreased When Hammer Stopped","IK Increased When Hammer Stopped","No Change When Hammer Stopped"},{1,2,3}), "")</f>
        <v/>
      </c>
      <c r="F36" s="142"/>
      <c r="G36" s="138"/>
      <c r="H36" s="138"/>
      <c r="I36" s="138"/>
      <c r="J36" s="254"/>
      <c r="K36" s="303" t="str">
        <f>IF(ISNUMBER(C36),LOOKUP(J36,{"Broken Down Hole equipment","NA","Reached Target Depth","ROP Dropped Below Threshold","Sudden Hard Refusal"},{7,11,8,9,10}),"")</f>
        <v/>
      </c>
      <c r="L36" s="256"/>
      <c r="M36" s="14"/>
    </row>
    <row r="37" spans="1:13" s="10" customFormat="1" ht="39.950000000000003" customHeight="1" x14ac:dyDescent="0.2">
      <c r="A37" s="10" t="e">
        <f ca="1">IF(#REF!&lt;&gt;"",CELL("ROW",#REF!),"")</f>
        <v>#REF!</v>
      </c>
      <c r="B37" s="73"/>
      <c r="C37" s="141"/>
      <c r="D37" s="141"/>
      <c r="E37" s="303" t="str">
        <f>IF(ISNUMBER(C37), LOOKUP(D37,{"IK Decreased When Hammer Stopped","IK Increased When Hammer Stopped","No Change When Hammer Stopped"},{1,2,3}), "")</f>
        <v/>
      </c>
      <c r="F37" s="142"/>
      <c r="G37" s="138"/>
      <c r="H37" s="138"/>
      <c r="I37" s="138"/>
      <c r="J37" s="254"/>
      <c r="K37" s="303" t="str">
        <f>IF(ISNUMBER(C37),LOOKUP(J37,{"Broken Down Hole equipment","NA","Reached Target Depth","ROP Dropped Below Threshold","Sudden Hard Refusal"},{7,11,8,9,10}),"")</f>
        <v/>
      </c>
      <c r="L37" s="256"/>
      <c r="M37" s="14"/>
    </row>
    <row r="38" spans="1:13" s="10" customFormat="1" ht="39.950000000000003" customHeight="1" x14ac:dyDescent="0.2">
      <c r="A38" s="10" t="e">
        <f ca="1">IF(#REF!&lt;&gt;"",CELL("ROW",#REF!),"")</f>
        <v>#REF!</v>
      </c>
      <c r="B38" s="73"/>
      <c r="C38" s="141"/>
      <c r="D38" s="141"/>
      <c r="E38" s="303" t="str">
        <f>IF(ISNUMBER(C38), LOOKUP(D38,{"IK Decreased When Hammer Stopped","IK Increased When Hammer Stopped","No Change When Hammer Stopped"},{1,2,3}), "")</f>
        <v/>
      </c>
      <c r="F38" s="142"/>
      <c r="G38" s="138"/>
      <c r="H38" s="138"/>
      <c r="I38" s="138"/>
      <c r="J38" s="254"/>
      <c r="K38" s="303" t="str">
        <f>IF(ISNUMBER(C38),LOOKUP(J38,{"Broken Down Hole equipment","NA","Reached Target Depth","ROP Dropped Below Threshold","Sudden Hard Refusal"},{7,11,8,9,10}),"")</f>
        <v/>
      </c>
      <c r="L38" s="256"/>
      <c r="M38" s="14"/>
    </row>
    <row r="39" spans="1:13" s="10" customFormat="1" ht="39.950000000000003" customHeight="1" x14ac:dyDescent="0.2">
      <c r="A39" s="10" t="e">
        <f ca="1">IF(#REF!&lt;&gt;"",CELL("ROW",#REF!),"")</f>
        <v>#REF!</v>
      </c>
      <c r="B39" s="73"/>
      <c r="C39" s="141"/>
      <c r="D39" s="141"/>
      <c r="E39" s="303" t="str">
        <f>IF(ISNUMBER(C39), LOOKUP(D39,{"IK Decreased When Hammer Stopped","IK Increased When Hammer Stopped","No Change When Hammer Stopped"},{1,2,3}), "")</f>
        <v/>
      </c>
      <c r="F39" s="142"/>
      <c r="G39" s="138"/>
      <c r="H39" s="138"/>
      <c r="I39" s="138"/>
      <c r="J39" s="254"/>
      <c r="K39" s="303" t="str">
        <f>IF(ISNUMBER(C39),LOOKUP(J39,{"Broken Down Hole equipment","NA","Reached Target Depth","ROP Dropped Below Threshold","Sudden Hard Refusal"},{7,11,8,9,10}),"")</f>
        <v/>
      </c>
      <c r="L39" s="256"/>
      <c r="M39" s="14"/>
    </row>
    <row r="40" spans="1:13" s="10" customFormat="1" ht="39.950000000000003" customHeight="1" x14ac:dyDescent="0.2">
      <c r="A40" s="10" t="e">
        <f ca="1">IF(#REF!&lt;&gt;"",CELL("ROW",#REF!),"")</f>
        <v>#REF!</v>
      </c>
      <c r="B40" s="73"/>
      <c r="C40" s="141"/>
      <c r="D40" s="141"/>
      <c r="E40" s="303" t="str">
        <f>IF(ISNUMBER(C40), LOOKUP(D40,{"IK Decreased When Hammer Stopped","IK Increased When Hammer Stopped","No Change When Hammer Stopped"},{1,2,3}), "")</f>
        <v/>
      </c>
      <c r="F40" s="142"/>
      <c r="G40" s="138"/>
      <c r="H40" s="138"/>
      <c r="I40" s="138"/>
      <c r="J40" s="254"/>
      <c r="K40" s="303" t="str">
        <f>IF(ISNUMBER(C40),LOOKUP(J40,{"Broken Down Hole equipment","NA","Reached Target Depth","ROP Dropped Below Threshold","Sudden Hard Refusal"},{7,11,8,9,10}),"")</f>
        <v/>
      </c>
      <c r="L40" s="256"/>
      <c r="M40" s="14"/>
    </row>
    <row r="41" spans="1:13" s="10" customFormat="1" ht="39.950000000000003" customHeight="1" x14ac:dyDescent="0.2">
      <c r="A41" s="10" t="e">
        <f ca="1">IF(#REF!&lt;&gt;"",CELL("ROW",#REF!),"")</f>
        <v>#REF!</v>
      </c>
      <c r="B41" s="73"/>
      <c r="C41" s="141"/>
      <c r="D41" s="141"/>
      <c r="E41" s="303" t="str">
        <f>IF(ISNUMBER(C41), LOOKUP(D41,{"IK Decreased When Hammer Stopped","IK Increased When Hammer Stopped","No Change When Hammer Stopped"},{1,2,3}), "")</f>
        <v/>
      </c>
      <c r="F41" s="142"/>
      <c r="G41" s="138"/>
      <c r="H41" s="138"/>
      <c r="I41" s="138"/>
      <c r="J41" s="254"/>
      <c r="K41" s="303" t="str">
        <f>IF(ISNUMBER(C41),LOOKUP(J41,{"Broken Down Hole equipment","NA","Reached Target Depth","ROP Dropped Below Threshold","Sudden Hard Refusal"},{7,11,8,9,10}),"")</f>
        <v/>
      </c>
      <c r="L41" s="256"/>
      <c r="M41" s="14"/>
    </row>
    <row r="42" spans="1:13" s="10" customFormat="1" ht="39.950000000000003" customHeight="1" x14ac:dyDescent="0.2">
      <c r="A42" s="10" t="e">
        <f ca="1">IF(#REF!&lt;&gt;"",CELL("ROW",#REF!),"")</f>
        <v>#REF!</v>
      </c>
      <c r="B42" s="73"/>
      <c r="C42" s="143"/>
      <c r="D42" s="144"/>
      <c r="E42" s="303" t="str">
        <f>IF(ISNUMBER(C42), LOOKUP(D42,{"IK Decreased When Hammer Stopped","IK Increased When Hammer Stopped","No Change When Hammer Stopped"},{1,2,3}), "")</f>
        <v/>
      </c>
      <c r="F42" s="142"/>
      <c r="G42" s="138"/>
      <c r="H42" s="138"/>
      <c r="I42" s="138"/>
      <c r="J42" s="254"/>
      <c r="K42" s="303" t="str">
        <f>IF(ISNUMBER(C42),LOOKUP(J42,{"Broken Down Hole equipment","NA","Reached Target Depth","ROP Dropped Below Threshold","Sudden Hard Refusal"},{7,11,8,9,10}),"")</f>
        <v/>
      </c>
      <c r="L42" s="256"/>
      <c r="M42" s="14"/>
    </row>
    <row r="43" spans="1:13" s="10" customFormat="1" ht="39.950000000000003" customHeight="1" x14ac:dyDescent="0.2">
      <c r="A43" s="10" t="e">
        <f ca="1">IF(#REF!&lt;&gt;"",CELL("ROW",#REF!),"")</f>
        <v>#REF!</v>
      </c>
      <c r="B43" s="73"/>
      <c r="C43" s="143"/>
      <c r="D43" s="144"/>
      <c r="E43" s="303" t="str">
        <f>IF(ISNUMBER(C43), LOOKUP(D43,{"IK Decreased When Hammer Stopped","IK Increased When Hammer Stopped","No Change When Hammer Stopped"},{1,2,3}), "")</f>
        <v/>
      </c>
      <c r="F43" s="142"/>
      <c r="G43" s="138"/>
      <c r="H43" s="138"/>
      <c r="I43" s="138"/>
      <c r="J43" s="254"/>
      <c r="K43" s="303" t="str">
        <f>IF(ISNUMBER(C43),LOOKUP(J43,{"Broken Down Hole equipment","NA","Reached Target Depth","ROP Dropped Below Threshold","Sudden Hard Refusal"},{7,11,8,9,10}),"")</f>
        <v/>
      </c>
      <c r="L43" s="256"/>
      <c r="M43" s="14"/>
    </row>
    <row r="44" spans="1:13" s="10" customFormat="1" ht="39.950000000000003" customHeight="1" x14ac:dyDescent="0.2">
      <c r="A44" s="10" t="e">
        <f ca="1">IF(#REF!&lt;&gt;"",CELL("ROW",#REF!),"")</f>
        <v>#REF!</v>
      </c>
      <c r="B44" s="73"/>
      <c r="C44" s="143"/>
      <c r="D44" s="144"/>
      <c r="E44" s="303" t="str">
        <f>IF(ISNUMBER(C44), LOOKUP(D44,{"IK Decreased When Hammer Stopped","IK Increased When Hammer Stopped","No Change When Hammer Stopped"},{1,2,3}), "")</f>
        <v/>
      </c>
      <c r="F44" s="142"/>
      <c r="G44" s="138"/>
      <c r="H44" s="138"/>
      <c r="I44" s="138"/>
      <c r="J44" s="254"/>
      <c r="K44" s="303" t="str">
        <f>IF(ISNUMBER(C44),LOOKUP(J44,{"Broken Down Hole equipment","NA","Reached Target Depth","ROP Dropped Below Threshold","Sudden Hard Refusal"},{7,11,8,9,10}),"")</f>
        <v/>
      </c>
      <c r="L44" s="256"/>
      <c r="M44" s="14"/>
    </row>
    <row r="45" spans="1:13" s="10" customFormat="1" ht="39.950000000000003" customHeight="1" x14ac:dyDescent="0.2">
      <c r="B45" s="73"/>
      <c r="C45" s="249"/>
      <c r="D45" s="250"/>
      <c r="E45" s="303" t="str">
        <f>IF(ISNUMBER(C45), LOOKUP(D45,{"IK Decreased When Hammer Stopped","IK Increased When Hammer Stopped","No Change When Hammer Stopped"},{1,2,3}), "")</f>
        <v/>
      </c>
      <c r="F45" s="252"/>
      <c r="G45" s="251"/>
      <c r="H45" s="251"/>
      <c r="I45" s="251"/>
      <c r="J45" s="255"/>
      <c r="K45" s="303" t="str">
        <f>IF(ISNUMBER(C45),LOOKUP(J45,{"Broken Down Hole equipment","NA","Reached Target Depth","ROP Dropped Below Threshold","Sudden Hard Refusal"},{7,11,8,9,10}),"")</f>
        <v/>
      </c>
      <c r="L45" s="256"/>
      <c r="M45" s="14"/>
    </row>
    <row r="46" spans="1:13" ht="9.9499999999999993" customHeight="1" x14ac:dyDescent="0.2">
      <c r="B46" s="25"/>
      <c r="C46" s="345"/>
      <c r="D46" s="345"/>
      <c r="E46" s="345"/>
      <c r="F46" s="345"/>
      <c r="G46" s="345"/>
      <c r="H46" s="345"/>
      <c r="I46" s="345"/>
      <c r="J46" s="345"/>
      <c r="K46" s="345"/>
      <c r="L46" s="345"/>
      <c r="M46" s="27"/>
    </row>
    <row r="47" spans="1:13" x14ac:dyDescent="0.2">
      <c r="C47" s="60" t="str">
        <f ca="1">CELL("filename",B10)</f>
        <v>\\cdlp-ttfile\Site_Characterization\PROJECT FOLDER\2020 PROJECTS\20.206201008 - KGS - MiHPT &amp; APS - Marietta, GA AFP6\APS\MSTJV\[DPT45_Groundwater Profiling Log_MSTJV.xlsx]IK Behavior</v>
      </c>
    </row>
    <row r="58" spans="2:3" x14ac:dyDescent="0.2">
      <c r="B58" s="352"/>
      <c r="C58" s="353"/>
    </row>
    <row r="59" spans="2:3" x14ac:dyDescent="0.2">
      <c r="B59" s="354"/>
      <c r="C59" s="355"/>
    </row>
  </sheetData>
  <sheetProtection selectLockedCells="1"/>
  <mergeCells count="12">
    <mergeCell ref="B58:C58"/>
    <mergeCell ref="B59:C59"/>
    <mergeCell ref="C4:C5"/>
    <mergeCell ref="D4:D5"/>
    <mergeCell ref="C12:L12"/>
    <mergeCell ref="C15:L15"/>
    <mergeCell ref="C46:L46"/>
    <mergeCell ref="C1:L1"/>
    <mergeCell ref="C2:J3"/>
    <mergeCell ref="F4:G6"/>
    <mergeCell ref="I4:J5"/>
    <mergeCell ref="L13:L14"/>
  </mergeCells>
  <dataValidations disablePrompts="1" count="2">
    <dataValidation type="list" allowBlank="1" showInputMessage="1" showErrorMessage="1" sqref="D18 D35:D41 D33 D27:D30 D20" xr:uid="{00000000-0002-0000-0100-000000000000}">
      <formula1>$C$42:$C$44</formula1>
    </dataValidation>
    <dataValidation type="list" showInputMessage="1" showErrorMessage="1" sqref="F17:F45" xr:uid="{00000000-0002-0000-0100-000001000000}">
      <formula1>$D$42:$D$46</formula1>
    </dataValidation>
  </dataValidations>
  <printOptions horizontalCentered="1"/>
  <pageMargins left="0.5" right="0.5" top="0.75" bottom="0.75" header="0.17" footer="0"/>
  <pageSetup scale="46" orientation="portrait" horizontalDpi="4294967292" verticalDpi="4294967292" r:id="rId1"/>
  <headerFooter alignWithMargins="0"/>
  <ignoredErrors>
    <ignoredError sqref="E16:E45 K16:K45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60"/>
  <sheetViews>
    <sheetView topLeftCell="B3" zoomScale="60" zoomScaleNormal="60" zoomScaleSheetLayoutView="75" workbookViewId="0">
      <selection activeCell="C16" sqref="C16"/>
    </sheetView>
  </sheetViews>
  <sheetFormatPr defaultColWidth="12.140625" defaultRowHeight="11.25" x14ac:dyDescent="0.2"/>
  <cols>
    <col min="1" max="1" width="12.140625" style="4" hidden="1" customWidth="1"/>
    <col min="2" max="2" width="1.7109375" style="4" customWidth="1"/>
    <col min="3" max="3" width="12.140625" style="4" customWidth="1"/>
    <col min="4" max="4" width="20.7109375" style="4" customWidth="1"/>
    <col min="5" max="5" width="12.140625" style="4" customWidth="1"/>
    <col min="6" max="6" width="22.140625" style="4" customWidth="1"/>
    <col min="7" max="7" width="17.28515625" style="4" customWidth="1"/>
    <col min="8" max="8" width="20" style="4" customWidth="1"/>
    <col min="9" max="9" width="6.5703125" style="4" customWidth="1"/>
    <col min="10" max="10" width="12.140625" style="4" customWidth="1"/>
    <col min="11" max="12" width="8.7109375" style="4" customWidth="1"/>
    <col min="13" max="13" width="8.7109375" style="4" hidden="1" customWidth="1"/>
    <col min="14" max="14" width="1.7109375" style="4" customWidth="1"/>
    <col min="15" max="16384" width="12.140625" style="4"/>
  </cols>
  <sheetData>
    <row r="1" spans="1:14" ht="9.9499999999999993" customHeight="1" x14ac:dyDescent="0.2">
      <c r="B1" s="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3"/>
    </row>
    <row r="2" spans="1:14" ht="9.9499999999999993" customHeight="1" x14ac:dyDescent="0.2">
      <c r="B2" s="73"/>
      <c r="C2" s="363" t="s">
        <v>64</v>
      </c>
      <c r="D2" s="364"/>
      <c r="E2" s="364"/>
      <c r="F2" s="364"/>
      <c r="G2" s="364"/>
      <c r="H2" s="364"/>
      <c r="I2" s="364"/>
      <c r="J2" s="364"/>
      <c r="K2" s="364"/>
      <c r="L2" s="364"/>
      <c r="M2" s="109"/>
      <c r="N2" s="14"/>
    </row>
    <row r="3" spans="1:14" ht="18.75" customHeight="1" x14ac:dyDescent="0.2">
      <c r="B3" s="73"/>
      <c r="C3" s="346"/>
      <c r="D3" s="347"/>
      <c r="E3" s="347"/>
      <c r="F3" s="347"/>
      <c r="G3" s="347"/>
      <c r="H3" s="347"/>
      <c r="I3" s="347"/>
      <c r="J3" s="347"/>
      <c r="K3" s="347"/>
      <c r="L3" s="347"/>
      <c r="M3" s="109"/>
      <c r="N3" s="14"/>
    </row>
    <row r="4" spans="1:14" ht="25.15" customHeight="1" x14ac:dyDescent="0.2">
      <c r="B4" s="73"/>
      <c r="C4" s="356" t="s">
        <v>52</v>
      </c>
      <c r="D4" s="357" t="str">
        <f>'Groundwater Profile Log'!C2</f>
        <v>Trinity</v>
      </c>
      <c r="E4" s="131"/>
      <c r="F4" s="348"/>
      <c r="G4" s="348"/>
      <c r="H4" s="348"/>
      <c r="I4" s="349" t="s">
        <v>14</v>
      </c>
      <c r="J4" s="349"/>
      <c r="K4" s="365" t="str">
        <f>'Groundwater Profile Log'!M2</f>
        <v>DPT-45</v>
      </c>
      <c r="L4" s="365">
        <f>'Groundwater Profile Log'!K2</f>
        <v>0</v>
      </c>
      <c r="M4" s="368"/>
      <c r="N4" s="14" t="s">
        <v>13</v>
      </c>
    </row>
    <row r="5" spans="1:14" s="9" customFormat="1" ht="12.95" customHeight="1" x14ac:dyDescent="0.2">
      <c r="B5" s="101"/>
      <c r="C5" s="356"/>
      <c r="D5" s="357"/>
      <c r="E5" s="131"/>
      <c r="F5" s="348"/>
      <c r="G5" s="348"/>
      <c r="H5" s="348"/>
      <c r="I5" s="349"/>
      <c r="J5" s="349"/>
      <c r="K5" s="110"/>
      <c r="L5" s="110"/>
      <c r="M5" s="369"/>
      <c r="N5" s="13"/>
    </row>
    <row r="6" spans="1:14" s="9" customFormat="1" ht="12.95" customHeight="1" x14ac:dyDescent="0.2">
      <c r="B6" s="101"/>
      <c r="C6" s="111"/>
      <c r="D6" s="104"/>
      <c r="E6" s="104"/>
      <c r="F6" s="348"/>
      <c r="G6" s="348"/>
      <c r="H6" s="348"/>
      <c r="I6" s="110"/>
      <c r="J6" s="104"/>
      <c r="K6" s="131"/>
      <c r="L6" s="131"/>
      <c r="M6" s="132"/>
      <c r="N6" s="13"/>
    </row>
    <row r="7" spans="1:14" ht="22.5" customHeight="1" x14ac:dyDescent="0.2">
      <c r="B7" s="73"/>
      <c r="C7" s="112" t="s">
        <v>18</v>
      </c>
      <c r="D7" s="105">
        <f>'Groundwater Profile Log'!C5</f>
        <v>42517</v>
      </c>
      <c r="E7" s="113"/>
      <c r="F7" s="135" t="s">
        <v>21</v>
      </c>
      <c r="G7" s="134" t="str">
        <f>'Groundwater Profile Log'!G5</f>
        <v>481APS05</v>
      </c>
      <c r="I7" s="139"/>
      <c r="J7" s="139" t="s">
        <v>22</v>
      </c>
      <c r="K7" s="360" t="str">
        <f>'Groundwater Profile Log'!L5</f>
        <v>Peri Pump</v>
      </c>
      <c r="L7" s="360"/>
      <c r="M7" s="115"/>
      <c r="N7" s="14"/>
    </row>
    <row r="8" spans="1:14" ht="23.1" customHeight="1" x14ac:dyDescent="0.2">
      <c r="B8" s="73"/>
      <c r="C8" s="112" t="s">
        <v>16</v>
      </c>
      <c r="D8" s="133" t="str">
        <f>'Groundwater Profile Log'!C6</f>
        <v>Marietta, GA</v>
      </c>
      <c r="E8" s="116"/>
      <c r="F8" s="135" t="s">
        <v>53</v>
      </c>
      <c r="G8" s="134" t="str">
        <f>'Groundwater Profile Log'!G6</f>
        <v>ZCRQT7055</v>
      </c>
      <c r="I8" s="139"/>
      <c r="J8" s="139" t="s">
        <v>33</v>
      </c>
      <c r="K8" s="370">
        <f>Front!L6</f>
        <v>37.940255999999998</v>
      </c>
      <c r="L8" s="370"/>
      <c r="M8" s="115"/>
      <c r="N8" s="14"/>
    </row>
    <row r="9" spans="1:14" s="9" customFormat="1" ht="23.1" customHeight="1" x14ac:dyDescent="0.3">
      <c r="B9" s="101"/>
      <c r="C9" s="112" t="s">
        <v>54</v>
      </c>
      <c r="D9" s="133">
        <f>'Groundwater Profile Log'!C7</f>
        <v>206201008</v>
      </c>
      <c r="E9" s="116"/>
      <c r="F9" s="135" t="s">
        <v>20</v>
      </c>
      <c r="G9" s="133" t="str">
        <f>'Groundwater Profile Log'!G7</f>
        <v>Cascade</v>
      </c>
      <c r="I9" s="139"/>
      <c r="J9" s="139" t="s">
        <v>32</v>
      </c>
      <c r="K9" s="370">
        <f>Front!L7</f>
        <v>68.888328000000001</v>
      </c>
      <c r="L9" s="370"/>
      <c r="M9" s="115"/>
      <c r="N9" s="13"/>
    </row>
    <row r="10" spans="1:14" s="9" customFormat="1" ht="23.1" customHeight="1" x14ac:dyDescent="0.3">
      <c r="B10" s="101"/>
      <c r="C10" s="112" t="s">
        <v>19</v>
      </c>
      <c r="D10" s="133" t="str">
        <f>'Groundwater Profile Log'!C8</f>
        <v>JP &amp; DB</v>
      </c>
      <c r="E10" s="116"/>
      <c r="F10" s="135" t="s">
        <v>34</v>
      </c>
      <c r="G10" s="117">
        <f>'Groundwater Profile Log'!G8</f>
        <v>-10</v>
      </c>
      <c r="I10" s="139"/>
      <c r="J10" s="139" t="s">
        <v>23</v>
      </c>
      <c r="K10" s="360">
        <f>'Groundwater Profile Log'!L8</f>
        <v>1</v>
      </c>
      <c r="L10" s="360"/>
      <c r="M10" s="115"/>
      <c r="N10" s="13"/>
    </row>
    <row r="11" spans="1:14" ht="12" customHeight="1" thickBot="1" x14ac:dyDescent="0.25">
      <c r="B11" s="73"/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9"/>
      <c r="N11" s="14"/>
    </row>
    <row r="12" spans="1:14" ht="14.1" customHeight="1" x14ac:dyDescent="0.2">
      <c r="B12" s="5"/>
      <c r="C12" s="102"/>
      <c r="D12" s="103"/>
      <c r="E12" s="170"/>
      <c r="F12" s="161"/>
      <c r="G12" s="361"/>
      <c r="H12" s="362"/>
      <c r="I12" s="362"/>
      <c r="J12" s="165"/>
      <c r="K12" s="103"/>
      <c r="L12" s="103"/>
      <c r="M12" s="90"/>
      <c r="N12" s="5"/>
    </row>
    <row r="13" spans="1:14" s="7" customFormat="1" ht="26.45" customHeight="1" x14ac:dyDescent="0.2">
      <c r="B13" s="28"/>
      <c r="C13" s="29" t="s">
        <v>31</v>
      </c>
      <c r="D13" s="166" t="s">
        <v>30</v>
      </c>
      <c r="E13" s="64"/>
      <c r="F13" s="32" t="s">
        <v>41</v>
      </c>
      <c r="G13" s="302" t="s">
        <v>74</v>
      </c>
      <c r="H13" s="136"/>
      <c r="I13" s="168"/>
      <c r="J13" s="371" t="s">
        <v>1</v>
      </c>
      <c r="K13" s="372"/>
      <c r="L13" s="372"/>
      <c r="M13" s="39"/>
      <c r="N13" s="31"/>
    </row>
    <row r="14" spans="1:14" ht="12.95" customHeight="1" x14ac:dyDescent="0.2">
      <c r="B14" s="5"/>
      <c r="C14" s="91" t="s">
        <v>28</v>
      </c>
      <c r="D14" s="162"/>
      <c r="E14" s="92"/>
      <c r="F14" s="86"/>
      <c r="G14" s="159"/>
      <c r="H14" s="86"/>
      <c r="I14" s="29"/>
      <c r="J14" s="163"/>
      <c r="K14" s="86"/>
      <c r="L14" s="86"/>
      <c r="M14" s="93"/>
      <c r="N14" s="31"/>
    </row>
    <row r="15" spans="1:14" s="24" customFormat="1" ht="12.75" x14ac:dyDescent="0.2">
      <c r="B15" s="17"/>
      <c r="C15" s="359"/>
      <c r="D15" s="359"/>
      <c r="E15" s="160"/>
      <c r="F15" s="94"/>
      <c r="G15" s="167"/>
      <c r="H15" s="95"/>
      <c r="I15" s="169"/>
      <c r="J15" s="96"/>
      <c r="K15" s="94"/>
      <c r="L15" s="94"/>
      <c r="M15" s="94"/>
      <c r="N15" s="23"/>
    </row>
    <row r="16" spans="1:14" s="10" customFormat="1" ht="39.950000000000003" customHeight="1" x14ac:dyDescent="0.2">
      <c r="A16" s="10" t="e">
        <f ca="1">IF(#REF!&lt;&gt;"",CELL("ROW",#REF!),"")</f>
        <v>#REF!</v>
      </c>
      <c r="B16" s="5"/>
      <c r="C16" s="97"/>
      <c r="D16" s="97"/>
      <c r="E16" s="137"/>
      <c r="F16" s="97"/>
      <c r="G16" s="305" t="str">
        <f>IF(ISNUMBER(C16),LOOKUP(F16,{"Could Not Produce Water","Equipment Issue","Yield Deemed Too Slow"},{4,5,6}),"")</f>
        <v/>
      </c>
      <c r="H16" s="97"/>
      <c r="I16" s="138"/>
      <c r="J16" s="366"/>
      <c r="K16" s="367"/>
      <c r="L16" s="367"/>
      <c r="M16" s="367"/>
      <c r="N16" s="14"/>
    </row>
    <row r="17" spans="1:14" s="10" customFormat="1" ht="39.950000000000003" customHeight="1" x14ac:dyDescent="0.2">
      <c r="A17" s="10" t="e">
        <f ca="1">IF(#REF!&lt;&gt;"",CELL("ROW",#REF!),"")</f>
        <v>#REF!</v>
      </c>
      <c r="B17" s="5"/>
      <c r="C17" s="97"/>
      <c r="D17" s="97"/>
      <c r="E17" s="137"/>
      <c r="F17" s="97"/>
      <c r="G17" s="305" t="str">
        <f>IF(ISNUMBER(C17),LOOKUP(F17,{"Could Not Produce Water","Equipment Issue","Yield Deemed Too Slow"},{4,5,6}),"")</f>
        <v/>
      </c>
      <c r="H17" s="97"/>
      <c r="I17" s="138"/>
      <c r="J17" s="366"/>
      <c r="K17" s="367"/>
      <c r="L17" s="367"/>
      <c r="M17" s="367"/>
      <c r="N17" s="14"/>
    </row>
    <row r="18" spans="1:14" s="10" customFormat="1" ht="39.950000000000003" customHeight="1" x14ac:dyDescent="0.2">
      <c r="A18" s="10" t="e">
        <f ca="1">IF(#REF!&lt;&gt;"",CELL("ROW",#REF!),"")</f>
        <v>#REF!</v>
      </c>
      <c r="B18" s="5"/>
      <c r="C18" s="97"/>
      <c r="D18" s="97"/>
      <c r="E18" s="137"/>
      <c r="F18" s="97"/>
      <c r="G18" s="305" t="str">
        <f>IF(ISNUMBER(C18),LOOKUP(F18,{"Could Not Produce Water","Equipment Issue","Yield Deemed Too Slow"},{4,5,6}),"")</f>
        <v/>
      </c>
      <c r="H18" s="97"/>
      <c r="I18" s="138"/>
      <c r="J18" s="366"/>
      <c r="K18" s="367"/>
      <c r="L18" s="367"/>
      <c r="M18" s="367"/>
      <c r="N18" s="14"/>
    </row>
    <row r="19" spans="1:14" s="10" customFormat="1" ht="39.950000000000003" customHeight="1" x14ac:dyDescent="0.2">
      <c r="A19" s="10" t="e">
        <f ca="1">IF(#REF!&lt;&gt;"",CELL("ROW",#REF!),"")</f>
        <v>#REF!</v>
      </c>
      <c r="B19" s="5"/>
      <c r="C19" s="97"/>
      <c r="D19" s="97"/>
      <c r="E19" s="137"/>
      <c r="F19" s="97"/>
      <c r="G19" s="305" t="str">
        <f>IF(ISNUMBER(C19),LOOKUP(F19,{"Could Not Produce Water","Equipment Issue","Yield Deemed Too Slow"},{4,5,6}),"")</f>
        <v/>
      </c>
      <c r="H19" s="97"/>
      <c r="I19" s="138"/>
      <c r="J19" s="366"/>
      <c r="K19" s="367"/>
      <c r="L19" s="367"/>
      <c r="M19" s="367"/>
      <c r="N19" s="14"/>
    </row>
    <row r="20" spans="1:14" s="10" customFormat="1" ht="39.950000000000003" customHeight="1" x14ac:dyDescent="0.2">
      <c r="A20" s="10" t="e">
        <f ca="1">IF(#REF!&lt;&gt;"",CELL("ROW",#REF!),"")</f>
        <v>#REF!</v>
      </c>
      <c r="B20" s="5"/>
      <c r="C20" s="97"/>
      <c r="D20" s="97"/>
      <c r="E20" s="137"/>
      <c r="F20" s="97"/>
      <c r="G20" s="305" t="str">
        <f>IF(ISNUMBER(C20),LOOKUP(F20,{"Could Not Produce Water","Equipment Issue","Yield Deemed Too Slow"},{4,5,6}),"")</f>
        <v/>
      </c>
      <c r="H20" s="97"/>
      <c r="I20" s="138"/>
      <c r="J20" s="366"/>
      <c r="K20" s="367"/>
      <c r="L20" s="367"/>
      <c r="M20" s="367"/>
      <c r="N20" s="14"/>
    </row>
    <row r="21" spans="1:14" s="10" customFormat="1" ht="39.950000000000003" customHeight="1" x14ac:dyDescent="0.2">
      <c r="A21" s="10" t="e">
        <f ca="1">IF(#REF!&lt;&gt;"",CELL("ROW",#REF!),"")</f>
        <v>#REF!</v>
      </c>
      <c r="B21" s="5"/>
      <c r="C21" s="97"/>
      <c r="D21" s="97"/>
      <c r="E21" s="137"/>
      <c r="F21" s="97"/>
      <c r="G21" s="305" t="str">
        <f>IF(ISNUMBER(C21),LOOKUP(F21,{"Could Not Produce Water","Equipment Issue","Yield Deemed Too Slow"},{4,5,6}),"")</f>
        <v/>
      </c>
      <c r="H21" s="97"/>
      <c r="I21" s="138"/>
      <c r="J21" s="366"/>
      <c r="K21" s="367"/>
      <c r="L21" s="367"/>
      <c r="M21" s="367"/>
      <c r="N21" s="14"/>
    </row>
    <row r="22" spans="1:14" s="10" customFormat="1" ht="39.950000000000003" customHeight="1" x14ac:dyDescent="0.2">
      <c r="A22" s="10" t="e">
        <f ca="1">IF(#REF!&lt;&gt;"",CELL("ROW",#REF!),"")</f>
        <v>#REF!</v>
      </c>
      <c r="B22" s="5"/>
      <c r="C22" s="97"/>
      <c r="D22" s="97"/>
      <c r="E22" s="137"/>
      <c r="F22" s="97"/>
      <c r="G22" s="305" t="str">
        <f>IF(ISNUMBER(C22),LOOKUP(F22,{"Could Not Produce Water","Equipment Issue","Yield Deemed Too Slow"},{4,5,6}),"")</f>
        <v/>
      </c>
      <c r="H22" s="97"/>
      <c r="I22" s="138"/>
      <c r="J22" s="366"/>
      <c r="K22" s="367"/>
      <c r="L22" s="367"/>
      <c r="M22" s="367"/>
      <c r="N22" s="14"/>
    </row>
    <row r="23" spans="1:14" s="10" customFormat="1" ht="39.950000000000003" customHeight="1" x14ac:dyDescent="0.2">
      <c r="A23" s="10" t="e">
        <f ca="1">IF(#REF!&lt;&gt;"",CELL("ROW",#REF!),"")</f>
        <v>#REF!</v>
      </c>
      <c r="B23" s="5"/>
      <c r="C23" s="97"/>
      <c r="D23" s="97"/>
      <c r="E23" s="137"/>
      <c r="F23" s="97"/>
      <c r="G23" s="305" t="str">
        <f>IF(ISNUMBER(C23),LOOKUP(F23,{"Could Not Produce Water","Equipment Issue","Yield Deemed Too Slow"},{4,5,6}),"")</f>
        <v/>
      </c>
      <c r="H23" s="97"/>
      <c r="I23" s="138"/>
      <c r="J23" s="366"/>
      <c r="K23" s="367"/>
      <c r="L23" s="367"/>
      <c r="M23" s="367"/>
      <c r="N23" s="14"/>
    </row>
    <row r="24" spans="1:14" s="10" customFormat="1" ht="39.950000000000003" customHeight="1" x14ac:dyDescent="0.2">
      <c r="A24" s="10" t="e">
        <f ca="1">IF(#REF!&lt;&gt;"",CELL("ROW",#REF!),"")</f>
        <v>#REF!</v>
      </c>
      <c r="B24" s="5"/>
      <c r="C24" s="97"/>
      <c r="D24" s="97"/>
      <c r="E24" s="137"/>
      <c r="F24" s="97"/>
      <c r="G24" s="305" t="str">
        <f>IF(ISNUMBER(C24),LOOKUP(F24,{"Could Not Produce Water","Equipment Issue","Yield Deemed Too Slow"},{4,5,6}),"")</f>
        <v/>
      </c>
      <c r="H24" s="97"/>
      <c r="I24" s="138"/>
      <c r="J24" s="366"/>
      <c r="K24" s="367"/>
      <c r="L24" s="367"/>
      <c r="M24" s="367"/>
      <c r="N24" s="14"/>
    </row>
    <row r="25" spans="1:14" s="10" customFormat="1" ht="39.950000000000003" customHeight="1" x14ac:dyDescent="0.2">
      <c r="A25" s="10" t="e">
        <f ca="1">IF(#REF!&lt;&gt;"",CELL("ROW",#REF!),"")</f>
        <v>#REF!</v>
      </c>
      <c r="B25" s="5"/>
      <c r="C25" s="97"/>
      <c r="D25" s="97"/>
      <c r="E25" s="137"/>
      <c r="F25" s="97"/>
      <c r="G25" s="305" t="str">
        <f>IF(ISNUMBER(C25),LOOKUP(F25,{"Could Not Produce Water","Equipment Issue","Yield Deemed Too Slow"},{4,5,6}),"")</f>
        <v/>
      </c>
      <c r="H25" s="97"/>
      <c r="I25" s="138"/>
      <c r="J25" s="366"/>
      <c r="K25" s="367"/>
      <c r="L25" s="367"/>
      <c r="M25" s="367"/>
      <c r="N25" s="14"/>
    </row>
    <row r="26" spans="1:14" s="10" customFormat="1" ht="39.950000000000003" customHeight="1" x14ac:dyDescent="0.2">
      <c r="A26" s="10" t="e">
        <f ca="1">IF(#REF!&lt;&gt;"",CELL("ROW",#REF!),"")</f>
        <v>#REF!</v>
      </c>
      <c r="B26" s="5"/>
      <c r="C26" s="97"/>
      <c r="D26" s="97"/>
      <c r="E26" s="137"/>
      <c r="F26" s="97"/>
      <c r="G26" s="305" t="str">
        <f>IF(ISNUMBER(C26),LOOKUP(F26,{"Could Not Produce Water","Equipment Issue","Yield Deemed Too Slow"},{4,5,6}),"")</f>
        <v/>
      </c>
      <c r="H26" s="97"/>
      <c r="I26" s="138"/>
      <c r="J26" s="366"/>
      <c r="K26" s="367"/>
      <c r="L26" s="367"/>
      <c r="M26" s="367"/>
      <c r="N26" s="14"/>
    </row>
    <row r="27" spans="1:14" s="10" customFormat="1" ht="39.950000000000003" customHeight="1" x14ac:dyDescent="0.2">
      <c r="A27" s="10" t="e">
        <f ca="1">IF(#REF!&lt;&gt;"",CELL("ROW",#REF!),"")</f>
        <v>#REF!</v>
      </c>
      <c r="B27" s="5"/>
      <c r="C27" s="97"/>
      <c r="D27" s="97"/>
      <c r="E27" s="137"/>
      <c r="F27" s="97"/>
      <c r="G27" s="305" t="str">
        <f>IF(ISNUMBER(C27),LOOKUP(F27,{"Could Not Produce Water","Equipment Issue","Yield Deemed Too Slow"},{4,5,6}),"")</f>
        <v/>
      </c>
      <c r="H27" s="97"/>
      <c r="I27" s="138"/>
      <c r="J27" s="366"/>
      <c r="K27" s="367"/>
      <c r="L27" s="367"/>
      <c r="M27" s="367"/>
      <c r="N27" s="14"/>
    </row>
    <row r="28" spans="1:14" s="10" customFormat="1" ht="39.950000000000003" customHeight="1" x14ac:dyDescent="0.2">
      <c r="A28" s="10" t="e">
        <f ca="1">IF(#REF!&lt;&gt;"",CELL("ROW",#REF!),"")</f>
        <v>#REF!</v>
      </c>
      <c r="B28" s="5"/>
      <c r="C28" s="97"/>
      <c r="D28" s="97"/>
      <c r="E28" s="137"/>
      <c r="F28" s="97"/>
      <c r="G28" s="305" t="str">
        <f>IF(ISNUMBER(C28),LOOKUP(F28,{"Could Not Produce Water","Equipment Issue","Yield Deemed Too Slow"},{4,5,6}),"")</f>
        <v/>
      </c>
      <c r="H28" s="97"/>
      <c r="I28" s="138"/>
      <c r="J28" s="366"/>
      <c r="K28" s="367"/>
      <c r="L28" s="367"/>
      <c r="M28" s="367"/>
      <c r="N28" s="14"/>
    </row>
    <row r="29" spans="1:14" s="10" customFormat="1" ht="39.950000000000003" customHeight="1" x14ac:dyDescent="0.2">
      <c r="A29" s="10" t="e">
        <f ca="1">IF(#REF!&lt;&gt;"",CELL("ROW",#REF!),"")</f>
        <v>#REF!</v>
      </c>
      <c r="B29" s="5"/>
      <c r="C29" s="97"/>
      <c r="D29" s="97"/>
      <c r="E29" s="137"/>
      <c r="F29" s="97"/>
      <c r="G29" s="305" t="str">
        <f>IF(ISNUMBER(C29),LOOKUP(F29,{"Could Not Produce Water","Equipment Issue","Yield Deemed Too Slow"},{4,5,6}),"")</f>
        <v/>
      </c>
      <c r="H29" s="97"/>
      <c r="I29" s="138"/>
      <c r="J29" s="366"/>
      <c r="K29" s="367"/>
      <c r="L29" s="367"/>
      <c r="M29" s="367"/>
      <c r="N29" s="14"/>
    </row>
    <row r="30" spans="1:14" s="10" customFormat="1" ht="39.950000000000003" customHeight="1" x14ac:dyDescent="0.2">
      <c r="A30" s="10" t="e">
        <f ca="1">IF(#REF!&lt;&gt;"",CELL("ROW",#REF!),"")</f>
        <v>#REF!</v>
      </c>
      <c r="B30" s="5"/>
      <c r="C30" s="97"/>
      <c r="D30" s="97"/>
      <c r="E30" s="137"/>
      <c r="F30" s="97"/>
      <c r="G30" s="305" t="str">
        <f>IF(ISNUMBER(C30),LOOKUP(F30,{"Could Not Produce Water","Equipment Issue","Yield Deemed Too Slow"},{4,5,6}),"")</f>
        <v/>
      </c>
      <c r="H30" s="97"/>
      <c r="I30" s="138"/>
      <c r="J30" s="366"/>
      <c r="K30" s="367"/>
      <c r="L30" s="367"/>
      <c r="M30" s="367"/>
      <c r="N30" s="14"/>
    </row>
    <row r="31" spans="1:14" s="10" customFormat="1" ht="39.950000000000003" customHeight="1" x14ac:dyDescent="0.2">
      <c r="A31" s="10" t="e">
        <f ca="1">IF(#REF!&lt;&gt;"",CELL("ROW",#REF!),"")</f>
        <v>#REF!</v>
      </c>
      <c r="B31" s="5"/>
      <c r="C31" s="97"/>
      <c r="D31" s="97"/>
      <c r="E31" s="137"/>
      <c r="F31" s="97"/>
      <c r="G31" s="305" t="str">
        <f>IF(ISNUMBER(C31),LOOKUP(F31,{"Could Not Produce Water","Equipment Issue","Yield Deemed Too Slow"},{4,5,6}),"")</f>
        <v/>
      </c>
      <c r="H31" s="97"/>
      <c r="I31" s="138"/>
      <c r="J31" s="366"/>
      <c r="K31" s="367"/>
      <c r="L31" s="367"/>
      <c r="M31" s="367"/>
      <c r="N31" s="14"/>
    </row>
    <row r="32" spans="1:14" s="10" customFormat="1" ht="39.950000000000003" customHeight="1" x14ac:dyDescent="0.2">
      <c r="A32" s="10" t="e">
        <f ca="1">IF(#REF!&lt;&gt;"",CELL("ROW",#REF!),"")</f>
        <v>#REF!</v>
      </c>
      <c r="B32" s="5"/>
      <c r="C32" s="97"/>
      <c r="D32" s="97"/>
      <c r="E32" s="137"/>
      <c r="F32" s="97"/>
      <c r="G32" s="305" t="str">
        <f>IF(ISNUMBER(C32),LOOKUP(F32,{"Could Not Produce Water","Equipment Issue","Yield Deemed Too Slow"},{4,5,6}),"")</f>
        <v/>
      </c>
      <c r="H32" s="97"/>
      <c r="I32" s="138"/>
      <c r="J32" s="366"/>
      <c r="K32" s="367"/>
      <c r="L32" s="367"/>
      <c r="M32" s="367"/>
      <c r="N32" s="14"/>
    </row>
    <row r="33" spans="1:14" s="10" customFormat="1" ht="39.950000000000003" customHeight="1" x14ac:dyDescent="0.2">
      <c r="A33" s="10" t="e">
        <f ca="1">IF(#REF!&lt;&gt;"",CELL("ROW",#REF!),"")</f>
        <v>#REF!</v>
      </c>
      <c r="B33" s="5"/>
      <c r="C33" s="97"/>
      <c r="D33" s="97"/>
      <c r="E33" s="137"/>
      <c r="F33" s="97"/>
      <c r="G33" s="305" t="str">
        <f>IF(ISNUMBER(C33),LOOKUP(F33,{"Could Not Produce Water","Equipment Issue","Yield Deemed Too Slow"},{4,5,6}),"")</f>
        <v/>
      </c>
      <c r="H33" s="97"/>
      <c r="I33" s="138"/>
      <c r="J33" s="366"/>
      <c r="K33" s="367"/>
      <c r="L33" s="367"/>
      <c r="M33" s="367"/>
      <c r="N33" s="14"/>
    </row>
    <row r="34" spans="1:14" s="10" customFormat="1" ht="39.950000000000003" customHeight="1" x14ac:dyDescent="0.2">
      <c r="A34" s="10" t="e">
        <f ca="1">IF(#REF!&lt;&gt;"",CELL("ROW",#REF!),"")</f>
        <v>#REF!</v>
      </c>
      <c r="B34" s="5"/>
      <c r="C34" s="97"/>
      <c r="D34" s="97"/>
      <c r="E34" s="137"/>
      <c r="F34" s="97"/>
      <c r="G34" s="305" t="str">
        <f>IF(ISNUMBER(C34),LOOKUP(F34,{"Could Not Produce Water","Equipment Issue","Yield Deemed Too Slow"},{4,5,6}),"")</f>
        <v/>
      </c>
      <c r="H34" s="97"/>
      <c r="I34" s="138"/>
      <c r="J34" s="366"/>
      <c r="K34" s="367"/>
      <c r="L34" s="367"/>
      <c r="M34" s="367"/>
      <c r="N34" s="14"/>
    </row>
    <row r="35" spans="1:14" s="10" customFormat="1" ht="39.950000000000003" customHeight="1" x14ac:dyDescent="0.2">
      <c r="A35" s="10" t="e">
        <f ca="1">IF(#REF!&lt;&gt;"",CELL("ROW",#REF!),"")</f>
        <v>#REF!</v>
      </c>
      <c r="B35" s="5"/>
      <c r="C35" s="97"/>
      <c r="D35" s="97"/>
      <c r="E35" s="137"/>
      <c r="F35" s="97"/>
      <c r="G35" s="305" t="str">
        <f>IF(ISNUMBER(C35),LOOKUP(F35,{"Could Not Produce Water","Equipment Issue","Yield Deemed Too Slow"},{4,5,6}),"")</f>
        <v/>
      </c>
      <c r="H35" s="97"/>
      <c r="I35" s="138"/>
      <c r="J35" s="366"/>
      <c r="K35" s="367"/>
      <c r="L35" s="367"/>
      <c r="M35" s="367"/>
      <c r="N35" s="14"/>
    </row>
    <row r="36" spans="1:14" s="10" customFormat="1" ht="39.950000000000003" customHeight="1" x14ac:dyDescent="0.2">
      <c r="A36" s="10" t="e">
        <f ca="1">IF(#REF!&lt;&gt;"",CELL("ROW",#REF!),"")</f>
        <v>#REF!</v>
      </c>
      <c r="B36" s="5"/>
      <c r="C36" s="97"/>
      <c r="D36" s="97"/>
      <c r="E36" s="137"/>
      <c r="F36" s="97"/>
      <c r="G36" s="305" t="str">
        <f>IF(ISNUMBER(C36),LOOKUP(F36,{"Could Not Produce Water","Equipment Issue","Yield Deemed Too Slow"},{4,5,6}),"")</f>
        <v/>
      </c>
      <c r="H36" s="97"/>
      <c r="I36" s="138"/>
      <c r="J36" s="366"/>
      <c r="K36" s="367"/>
      <c r="L36" s="367"/>
      <c r="M36" s="367"/>
      <c r="N36" s="14"/>
    </row>
    <row r="37" spans="1:14" s="10" customFormat="1" ht="39.950000000000003" customHeight="1" x14ac:dyDescent="0.2">
      <c r="A37" s="10" t="e">
        <f ca="1">IF(#REF!&lt;&gt;"",CELL("ROW",#REF!),"")</f>
        <v>#REF!</v>
      </c>
      <c r="B37" s="5"/>
      <c r="C37" s="97"/>
      <c r="D37" s="97"/>
      <c r="E37" s="137"/>
      <c r="F37" s="97"/>
      <c r="G37" s="305" t="str">
        <f>IF(ISNUMBER(C37),LOOKUP(F37,{"Could Not Produce Water","Equipment Issue","Yield Deemed Too Slow"},{4,5,6}),"")</f>
        <v/>
      </c>
      <c r="H37" s="97"/>
      <c r="I37" s="138"/>
      <c r="J37" s="366"/>
      <c r="K37" s="367"/>
      <c r="L37" s="367"/>
      <c r="M37" s="367"/>
      <c r="N37" s="14"/>
    </row>
    <row r="38" spans="1:14" s="10" customFormat="1" ht="39.950000000000003" customHeight="1" x14ac:dyDescent="0.2">
      <c r="A38" s="10" t="e">
        <f ca="1">IF(#REF!&lt;&gt;"",CELL("ROW",#REF!),"")</f>
        <v>#REF!</v>
      </c>
      <c r="B38" s="5"/>
      <c r="C38" s="97"/>
      <c r="D38" s="97"/>
      <c r="E38" s="137"/>
      <c r="F38" s="97"/>
      <c r="G38" s="305" t="str">
        <f>IF(ISNUMBER(C38),LOOKUP(F38,{"Could Not Produce Water","Equipment Issue","Yield Deemed Too Slow"},{4,5,6}),"")</f>
        <v/>
      </c>
      <c r="H38" s="97"/>
      <c r="I38" s="138"/>
      <c r="J38" s="366"/>
      <c r="K38" s="367"/>
      <c r="L38" s="367"/>
      <c r="M38" s="367"/>
      <c r="N38" s="14"/>
    </row>
    <row r="39" spans="1:14" s="10" customFormat="1" ht="39.950000000000003" customHeight="1" x14ac:dyDescent="0.2">
      <c r="A39" s="10" t="e">
        <f ca="1">IF(#REF!&lt;&gt;"",CELL("ROW",#REF!),"")</f>
        <v>#REF!</v>
      </c>
      <c r="B39" s="5"/>
      <c r="C39" s="97"/>
      <c r="D39" s="97"/>
      <c r="E39" s="137"/>
      <c r="F39" s="97"/>
      <c r="G39" s="305" t="str">
        <f>IF(ISNUMBER(C39),LOOKUP(F39,{"Could Not Produce Water","Equipment Issue","Yield Deemed Too Slow"},{4,5,6}),"")</f>
        <v/>
      </c>
      <c r="H39" s="97"/>
      <c r="I39" s="138"/>
      <c r="J39" s="366"/>
      <c r="K39" s="367"/>
      <c r="L39" s="367"/>
      <c r="M39" s="367"/>
      <c r="N39" s="14"/>
    </row>
    <row r="40" spans="1:14" s="10" customFormat="1" ht="39.950000000000003" customHeight="1" x14ac:dyDescent="0.2">
      <c r="A40" s="10" t="e">
        <f ca="1">IF(#REF!&lt;&gt;"",CELL("ROW",#REF!),"")</f>
        <v>#REF!</v>
      </c>
      <c r="B40" s="5"/>
      <c r="C40" s="97"/>
      <c r="D40" s="97"/>
      <c r="E40" s="137"/>
      <c r="F40" s="97"/>
      <c r="G40" s="305" t="str">
        <f>IF(ISNUMBER(C40),LOOKUP(F40,{"Could Not Produce Water","Equipment Issue","Yield Deemed Too Slow"},{4,5,6}),"")</f>
        <v/>
      </c>
      <c r="H40" s="97"/>
      <c r="I40" s="138"/>
      <c r="J40" s="366"/>
      <c r="K40" s="367"/>
      <c r="L40" s="367"/>
      <c r="M40" s="367"/>
      <c r="N40" s="14"/>
    </row>
    <row r="41" spans="1:14" s="10" customFormat="1" ht="39.950000000000003" customHeight="1" x14ac:dyDescent="0.2">
      <c r="A41" s="10" t="e">
        <f ca="1">IF(#REF!&lt;&gt;"",CELL("ROW",#REF!),"")</f>
        <v>#REF!</v>
      </c>
      <c r="B41" s="5"/>
      <c r="C41" s="97"/>
      <c r="D41" s="97"/>
      <c r="E41" s="137"/>
      <c r="F41" s="97"/>
      <c r="G41" s="305" t="str">
        <f>IF(ISNUMBER(C41),LOOKUP(F41,{"Could Not Produce Water","Equipment Issue","Yield Deemed Too Slow"},{4,5,6}),"")</f>
        <v/>
      </c>
      <c r="H41" s="97"/>
      <c r="I41" s="138"/>
      <c r="J41" s="366"/>
      <c r="K41" s="367"/>
      <c r="L41" s="367"/>
      <c r="M41" s="367"/>
      <c r="N41" s="14"/>
    </row>
    <row r="42" spans="1:14" s="10" customFormat="1" ht="39.950000000000003" customHeight="1" x14ac:dyDescent="0.2">
      <c r="A42" s="10" t="e">
        <f ca="1">IF(#REF!&lt;&gt;"",CELL("ROW",#REF!),"")</f>
        <v>#REF!</v>
      </c>
      <c r="B42" s="5"/>
      <c r="C42" s="97"/>
      <c r="D42" s="97"/>
      <c r="E42" s="137"/>
      <c r="F42" s="97"/>
      <c r="G42" s="305" t="str">
        <f>IF(ISNUMBER(C42),LOOKUP(F42,{"Could Not Produce Water","Equipment Issue","Yield Deemed Too Slow"},{4,5,6}),"")</f>
        <v/>
      </c>
      <c r="H42" s="97"/>
      <c r="I42" s="138"/>
      <c r="J42" s="366"/>
      <c r="K42" s="367"/>
      <c r="L42" s="367"/>
      <c r="M42" s="367"/>
      <c r="N42" s="14"/>
    </row>
    <row r="43" spans="1:14" s="10" customFormat="1" ht="39.950000000000003" customHeight="1" x14ac:dyDescent="0.2">
      <c r="A43" s="10" t="e">
        <f ca="1">IF(#REF!&lt;&gt;"",CELL("ROW",#REF!),"")</f>
        <v>#REF!</v>
      </c>
      <c r="B43" s="5"/>
      <c r="C43" s="97"/>
      <c r="D43" s="97"/>
      <c r="E43" s="137"/>
      <c r="F43" s="97"/>
      <c r="G43" s="305" t="str">
        <f>IF(ISNUMBER(C43),LOOKUP(F43,{"Could Not Produce Water","Equipment Issue","Yield Deemed Too Slow"},{4,5,6}),"")</f>
        <v/>
      </c>
      <c r="H43" s="97"/>
      <c r="I43" s="138"/>
      <c r="J43" s="366"/>
      <c r="K43" s="367"/>
      <c r="L43" s="367"/>
      <c r="M43" s="367"/>
      <c r="N43" s="14"/>
    </row>
    <row r="44" spans="1:14" s="10" customFormat="1" ht="39.950000000000003" customHeight="1" x14ac:dyDescent="0.2">
      <c r="A44" s="10" t="e">
        <f ca="1">IF(#REF!&lt;&gt;"",CELL("ROW",#REF!),"")</f>
        <v>#REF!</v>
      </c>
      <c r="B44" s="5"/>
      <c r="C44" s="97"/>
      <c r="D44" s="97"/>
      <c r="E44" s="137"/>
      <c r="F44" s="97"/>
      <c r="G44" s="305" t="str">
        <f>IF(ISNUMBER(C44),LOOKUP(F44,{"Could Not Produce Water","Equipment Issue","Yield Deemed Too Slow"},{4,5,6}),"")</f>
        <v/>
      </c>
      <c r="H44" s="97"/>
      <c r="I44" s="138"/>
      <c r="J44" s="366"/>
      <c r="K44" s="367"/>
      <c r="L44" s="367"/>
      <c r="M44" s="367"/>
      <c r="N44" s="14"/>
    </row>
    <row r="45" spans="1:14" s="10" customFormat="1" ht="39.950000000000003" customHeight="1" x14ac:dyDescent="0.2">
      <c r="A45" s="10" t="e">
        <f ca="1">IF(#REF!&lt;&gt;"",CELL("ROW",#REF!),"")</f>
        <v>#REF!</v>
      </c>
      <c r="B45" s="5"/>
      <c r="C45" s="97"/>
      <c r="D45" s="97"/>
      <c r="E45" s="137"/>
      <c r="F45" s="97"/>
      <c r="G45" s="305" t="str">
        <f>IF(ISNUMBER(C45),LOOKUP(F45,{"Could Not Produce Water","Equipment Issue","Yield Deemed Too Slow"},{4,5,6}),"")</f>
        <v/>
      </c>
      <c r="H45" s="97"/>
      <c r="I45" s="138"/>
      <c r="J45" s="366"/>
      <c r="K45" s="367"/>
      <c r="L45" s="367"/>
      <c r="M45" s="367"/>
      <c r="N45" s="14"/>
    </row>
    <row r="46" spans="1:14" s="10" customFormat="1" ht="39.950000000000003" customHeight="1" x14ac:dyDescent="0.2">
      <c r="B46" s="73"/>
      <c r="C46" s="97"/>
      <c r="D46" s="97"/>
      <c r="E46" s="137"/>
      <c r="F46" s="97"/>
      <c r="G46" s="305" t="str">
        <f>IF(ISNUMBER(C46),LOOKUP(F46,{"Could Not Produce Water","Equipment Issue","Yield Deemed Too Slow"},{4,5,6}),"")</f>
        <v/>
      </c>
      <c r="H46" s="97"/>
      <c r="I46" s="138"/>
      <c r="J46" s="366"/>
      <c r="K46" s="367"/>
      <c r="L46" s="367"/>
      <c r="M46" s="367"/>
      <c r="N46" s="14"/>
    </row>
    <row r="47" spans="1:14" ht="9.9499999999999993" customHeight="1" x14ac:dyDescent="0.2">
      <c r="B47" s="25"/>
      <c r="C47" s="26"/>
      <c r="D47" s="72"/>
      <c r="E47" s="26"/>
      <c r="F47" s="26"/>
      <c r="G47" s="26"/>
      <c r="H47" s="26"/>
      <c r="I47" s="26"/>
      <c r="J47" s="26"/>
      <c r="K47" s="26"/>
      <c r="L47" s="26"/>
      <c r="M47" s="26"/>
      <c r="N47" s="27"/>
    </row>
    <row r="48" spans="1:14" x14ac:dyDescent="0.2">
      <c r="C48" s="60" t="str">
        <f ca="1">CELL("filename",B10)</f>
        <v>\\cdlp-ttfile\Site_Characterization\PROJECT FOLDER\2020 PROJECTS\20.206201008 - KGS - MiHPT &amp; APS - Marietta, GA AFP6\APS\MSTJV\[DPT45_Groundwater Profiling Log_MSTJV.xlsx]Sample Attempt</v>
      </c>
    </row>
    <row r="49" spans="2:13" x14ac:dyDescent="0.2">
      <c r="M49" s="140"/>
    </row>
    <row r="59" spans="2:13" x14ac:dyDescent="0.2">
      <c r="B59" s="352"/>
      <c r="C59" s="353"/>
    </row>
    <row r="60" spans="2:13" x14ac:dyDescent="0.2">
      <c r="B60" s="354"/>
      <c r="C60" s="355"/>
    </row>
  </sheetData>
  <sheetProtection selectLockedCells="1"/>
  <mergeCells count="47">
    <mergeCell ref="B59:C59"/>
    <mergeCell ref="B60:C60"/>
    <mergeCell ref="J43:M43"/>
    <mergeCell ref="J44:M44"/>
    <mergeCell ref="J45:M45"/>
    <mergeCell ref="J46:M46"/>
    <mergeCell ref="J41:M41"/>
    <mergeCell ref="J42:M42"/>
    <mergeCell ref="J40:M40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24:M24"/>
    <mergeCell ref="J25:M25"/>
    <mergeCell ref="J26:M26"/>
    <mergeCell ref="J27:M27"/>
    <mergeCell ref="J28:M28"/>
    <mergeCell ref="M4:M5"/>
    <mergeCell ref="K7:L7"/>
    <mergeCell ref="K8:L8"/>
    <mergeCell ref="K9:L9"/>
    <mergeCell ref="J19:M19"/>
    <mergeCell ref="J17:M17"/>
    <mergeCell ref="J18:M18"/>
    <mergeCell ref="J13:L13"/>
    <mergeCell ref="J20:M20"/>
    <mergeCell ref="J21:M21"/>
    <mergeCell ref="J22:M22"/>
    <mergeCell ref="J23:M23"/>
    <mergeCell ref="J16:M16"/>
    <mergeCell ref="C15:D15"/>
    <mergeCell ref="K10:L10"/>
    <mergeCell ref="G12:I12"/>
    <mergeCell ref="C2:L3"/>
    <mergeCell ref="C4:C5"/>
    <mergeCell ref="D4:D5"/>
    <mergeCell ref="F4:H6"/>
    <mergeCell ref="I4:J5"/>
    <mergeCell ref="K4:L4"/>
  </mergeCells>
  <printOptions horizontalCentered="1"/>
  <pageMargins left="0.5" right="0.5" top="0.75" bottom="0.75" header="0.17" footer="0"/>
  <pageSetup scale="46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2"/>
  <sheetViews>
    <sheetView zoomScaleNormal="100" workbookViewId="0">
      <pane ySplit="1" topLeftCell="A2" activePane="bottomLeft" state="frozen"/>
      <selection activeCell="D4" sqref="D4:D5"/>
      <selection pane="bottomLeft"/>
    </sheetView>
  </sheetViews>
  <sheetFormatPr defaultRowHeight="12.75" x14ac:dyDescent="0.2"/>
  <sheetData>
    <row r="1" spans="1:8" x14ac:dyDescent="0.2">
      <c r="A1" t="s">
        <v>123</v>
      </c>
      <c r="B1" t="s">
        <v>124</v>
      </c>
      <c r="C1" t="s">
        <v>125</v>
      </c>
      <c r="D1" t="s">
        <v>126</v>
      </c>
      <c r="E1" t="s">
        <v>45</v>
      </c>
      <c r="F1" t="s">
        <v>127</v>
      </c>
      <c r="G1" t="s">
        <v>128</v>
      </c>
      <c r="H1" t="s">
        <v>62</v>
      </c>
    </row>
    <row r="2" spans="1:8" x14ac:dyDescent="0.2">
      <c r="A2">
        <v>2217.1819999999998</v>
      </c>
      <c r="B2">
        <v>-6.5000000000000002E-2</v>
      </c>
      <c r="C2">
        <v>-7.0000000000000007E-2</v>
      </c>
      <c r="D2">
        <v>0</v>
      </c>
      <c r="E2">
        <v>132.608</v>
      </c>
      <c r="F2">
        <v>60</v>
      </c>
      <c r="G2">
        <v>57.494</v>
      </c>
      <c r="H2">
        <v>3.6168</v>
      </c>
    </row>
    <row r="3" spans="1:8" x14ac:dyDescent="0.2">
      <c r="A3">
        <v>2217.8049999999998</v>
      </c>
      <c r="B3">
        <v>-0.16400000000000001</v>
      </c>
      <c r="C3">
        <v>-0.17599999999999999</v>
      </c>
      <c r="D3">
        <v>16.997</v>
      </c>
      <c r="E3">
        <v>132.76499999999999</v>
      </c>
      <c r="F3">
        <v>60</v>
      </c>
      <c r="G3">
        <v>57.485999999999997</v>
      </c>
      <c r="H3">
        <v>3.6190000000000002</v>
      </c>
    </row>
    <row r="4" spans="1:8" x14ac:dyDescent="0.2">
      <c r="A4">
        <v>2218.1149999999998</v>
      </c>
      <c r="B4">
        <v>-0.222</v>
      </c>
      <c r="C4">
        <v>-0.23899999999999999</v>
      </c>
      <c r="D4">
        <v>20.312000000000001</v>
      </c>
      <c r="E4">
        <v>132.74</v>
      </c>
      <c r="F4">
        <v>60</v>
      </c>
      <c r="G4">
        <v>57.502000000000002</v>
      </c>
      <c r="H4">
        <v>3.6146000000000003</v>
      </c>
    </row>
    <row r="5" spans="1:8" x14ac:dyDescent="0.2">
      <c r="A5">
        <v>2218.4250000000002</v>
      </c>
      <c r="B5">
        <v>-0.28199999999999997</v>
      </c>
      <c r="C5">
        <v>-0.30299999999999999</v>
      </c>
      <c r="D5">
        <v>20.702000000000002</v>
      </c>
      <c r="E5">
        <v>132.66499999999999</v>
      </c>
      <c r="F5">
        <v>60</v>
      </c>
      <c r="G5">
        <v>57.433999999999997</v>
      </c>
      <c r="H5">
        <v>3.6091000000000006</v>
      </c>
    </row>
    <row r="6" spans="1:8" x14ac:dyDescent="0.2">
      <c r="A6">
        <v>2218.7350000000001</v>
      </c>
      <c r="B6">
        <v>-0.34200000000000003</v>
      </c>
      <c r="C6">
        <v>-0.36699999999999999</v>
      </c>
      <c r="D6">
        <v>20.760999999999999</v>
      </c>
      <c r="E6">
        <v>132.77799999999999</v>
      </c>
      <c r="F6">
        <v>60</v>
      </c>
      <c r="G6">
        <v>57.462000000000003</v>
      </c>
      <c r="H6">
        <v>3.6102000000000003</v>
      </c>
    </row>
    <row r="7" spans="1:8" x14ac:dyDescent="0.2">
      <c r="A7">
        <v>2219.0459999999998</v>
      </c>
      <c r="B7">
        <v>-0.40100000000000002</v>
      </c>
      <c r="C7">
        <v>-0.43099999999999999</v>
      </c>
      <c r="D7">
        <v>20.454999999999998</v>
      </c>
      <c r="E7">
        <v>133.34399999999999</v>
      </c>
      <c r="F7">
        <v>60</v>
      </c>
      <c r="G7">
        <v>57.444000000000003</v>
      </c>
      <c r="H7">
        <v>3.6311000000000004</v>
      </c>
    </row>
    <row r="8" spans="1:8" x14ac:dyDescent="0.2">
      <c r="A8">
        <v>2219.357</v>
      </c>
      <c r="B8">
        <v>-0.46100000000000002</v>
      </c>
      <c r="C8">
        <v>-0.495</v>
      </c>
      <c r="D8">
        <v>20.437999999999999</v>
      </c>
      <c r="E8">
        <v>132.86099999999999</v>
      </c>
      <c r="F8">
        <v>60</v>
      </c>
      <c r="G8">
        <v>57.442999999999998</v>
      </c>
      <c r="H8">
        <v>3.6080000000000001</v>
      </c>
    </row>
    <row r="9" spans="1:8" x14ac:dyDescent="0.2">
      <c r="A9">
        <v>2219.6669999999999</v>
      </c>
      <c r="B9">
        <v>-0.52</v>
      </c>
      <c r="C9">
        <v>-0.55800000000000005</v>
      </c>
      <c r="D9">
        <v>20.434000000000001</v>
      </c>
      <c r="E9">
        <v>132.93700000000001</v>
      </c>
      <c r="F9">
        <v>60</v>
      </c>
      <c r="G9">
        <v>57.439</v>
      </c>
      <c r="H9">
        <v>3.6091000000000006</v>
      </c>
    </row>
    <row r="10" spans="1:8" x14ac:dyDescent="0.2">
      <c r="A10">
        <v>2219.9760000000001</v>
      </c>
      <c r="B10">
        <v>-0.57899999999999996</v>
      </c>
      <c r="C10">
        <v>-0.622</v>
      </c>
      <c r="D10">
        <v>20.666</v>
      </c>
      <c r="E10">
        <v>133.52600000000001</v>
      </c>
      <c r="F10">
        <v>60</v>
      </c>
      <c r="G10">
        <v>57.396999999999998</v>
      </c>
      <c r="H10">
        <v>3.63</v>
      </c>
    </row>
    <row r="11" spans="1:8" x14ac:dyDescent="0.2">
      <c r="A11">
        <v>2220.2869999999998</v>
      </c>
      <c r="B11">
        <v>-0.63800000000000001</v>
      </c>
      <c r="C11">
        <v>-0.68500000000000005</v>
      </c>
      <c r="D11">
        <v>20.459</v>
      </c>
      <c r="E11">
        <v>133.863</v>
      </c>
      <c r="F11">
        <v>60</v>
      </c>
      <c r="G11">
        <v>57.253</v>
      </c>
      <c r="H11">
        <v>3.6410000000000005</v>
      </c>
    </row>
    <row r="12" spans="1:8" x14ac:dyDescent="0.2">
      <c r="A12">
        <v>2220.5990000000002</v>
      </c>
      <c r="B12">
        <v>-0.69799999999999995</v>
      </c>
      <c r="C12">
        <v>-0.749</v>
      </c>
      <c r="D12">
        <v>20.466999999999999</v>
      </c>
      <c r="E12">
        <v>133.715</v>
      </c>
      <c r="F12">
        <v>60</v>
      </c>
      <c r="G12">
        <v>57.436</v>
      </c>
      <c r="H12">
        <v>3.6322000000000005</v>
      </c>
    </row>
    <row r="13" spans="1:8" x14ac:dyDescent="0.2">
      <c r="A13">
        <v>2220.9119999999998</v>
      </c>
      <c r="B13">
        <v>-0.75700000000000001</v>
      </c>
      <c r="C13">
        <v>-0.81299999999999994</v>
      </c>
      <c r="D13">
        <v>20.367000000000001</v>
      </c>
      <c r="E13">
        <v>133.834</v>
      </c>
      <c r="F13">
        <v>60</v>
      </c>
      <c r="G13">
        <v>57.395000000000003</v>
      </c>
      <c r="H13">
        <v>3.6344000000000003</v>
      </c>
    </row>
    <row r="14" spans="1:8" x14ac:dyDescent="0.2">
      <c r="A14">
        <v>2221.2220000000002</v>
      </c>
      <c r="B14">
        <v>-0.81699999999999995</v>
      </c>
      <c r="C14">
        <v>-0.877</v>
      </c>
      <c r="D14">
        <v>20.7</v>
      </c>
      <c r="E14">
        <v>133.88499999999999</v>
      </c>
      <c r="F14">
        <v>60</v>
      </c>
      <c r="G14">
        <v>57.314999999999998</v>
      </c>
      <c r="H14">
        <v>3.6333000000000002</v>
      </c>
    </row>
    <row r="15" spans="1:8" x14ac:dyDescent="0.2">
      <c r="A15">
        <v>2221.5329999999999</v>
      </c>
      <c r="B15">
        <v>-0.879</v>
      </c>
      <c r="C15">
        <v>-0.94299999999999995</v>
      </c>
      <c r="D15">
        <v>21.276</v>
      </c>
      <c r="E15">
        <v>134.309</v>
      </c>
      <c r="F15">
        <v>60</v>
      </c>
      <c r="G15">
        <v>57.451000000000001</v>
      </c>
      <c r="H15">
        <v>3.6476000000000002</v>
      </c>
    </row>
    <row r="16" spans="1:8" x14ac:dyDescent="0.2">
      <c r="A16">
        <v>2221.8429999999998</v>
      </c>
      <c r="B16">
        <v>-0.94199999999999995</v>
      </c>
      <c r="C16">
        <v>-1.0109999999999999</v>
      </c>
      <c r="D16">
        <v>21.945</v>
      </c>
      <c r="E16">
        <v>133.637</v>
      </c>
      <c r="F16">
        <v>60</v>
      </c>
      <c r="G16">
        <v>57.317999999999998</v>
      </c>
      <c r="H16">
        <v>3.6168</v>
      </c>
    </row>
    <row r="17" spans="1:8" x14ac:dyDescent="0.2">
      <c r="A17">
        <v>2222.1529999999998</v>
      </c>
      <c r="B17">
        <v>-1.0069999999999999</v>
      </c>
      <c r="C17">
        <v>-1.0820000000000001</v>
      </c>
      <c r="D17">
        <v>22.648</v>
      </c>
      <c r="E17">
        <v>133.88800000000001</v>
      </c>
      <c r="F17">
        <v>60</v>
      </c>
      <c r="G17">
        <v>57.308999999999997</v>
      </c>
      <c r="H17">
        <v>3.6245000000000003</v>
      </c>
    </row>
    <row r="18" spans="1:8" x14ac:dyDescent="0.2">
      <c r="A18">
        <v>2222.4630000000002</v>
      </c>
      <c r="B18">
        <v>-1.075</v>
      </c>
      <c r="C18">
        <v>-1.1539999999999999</v>
      </c>
      <c r="D18">
        <v>23.36</v>
      </c>
      <c r="E18">
        <v>133.12899999999999</v>
      </c>
      <c r="F18">
        <v>60</v>
      </c>
      <c r="G18">
        <v>57.451999999999998</v>
      </c>
      <c r="H18">
        <v>3.5904000000000003</v>
      </c>
    </row>
    <row r="19" spans="1:8" x14ac:dyDescent="0.2">
      <c r="A19">
        <v>2222.7730000000001</v>
      </c>
      <c r="B19">
        <v>-1.1439999999999999</v>
      </c>
      <c r="C19">
        <v>-1.228</v>
      </c>
      <c r="D19">
        <v>23.890999999999998</v>
      </c>
      <c r="E19">
        <v>133.465</v>
      </c>
      <c r="F19">
        <v>60</v>
      </c>
      <c r="G19">
        <v>57.292999999999999</v>
      </c>
      <c r="H19">
        <v>3.6003000000000003</v>
      </c>
    </row>
    <row r="20" spans="1:8" x14ac:dyDescent="0.2">
      <c r="A20">
        <v>2223.0830000000001</v>
      </c>
      <c r="B20">
        <v>-1.2130000000000001</v>
      </c>
      <c r="C20">
        <v>-1.302</v>
      </c>
      <c r="D20">
        <v>23.89</v>
      </c>
      <c r="E20">
        <v>133.661</v>
      </c>
      <c r="F20">
        <v>60</v>
      </c>
      <c r="G20">
        <v>57.433999999999997</v>
      </c>
      <c r="H20">
        <v>3.6058000000000003</v>
      </c>
    </row>
    <row r="21" spans="1:8" x14ac:dyDescent="0.2">
      <c r="A21">
        <v>2223.393</v>
      </c>
      <c r="B21">
        <v>-1.282</v>
      </c>
      <c r="C21">
        <v>-1.3759999999999999</v>
      </c>
      <c r="D21">
        <v>23.975999999999999</v>
      </c>
      <c r="E21">
        <v>132.91399999999999</v>
      </c>
      <c r="F21">
        <v>60</v>
      </c>
      <c r="G21">
        <v>57.357999999999997</v>
      </c>
      <c r="H21">
        <v>3.5717000000000003</v>
      </c>
    </row>
    <row r="22" spans="1:8" x14ac:dyDescent="0.2">
      <c r="A22">
        <v>2223.71</v>
      </c>
      <c r="B22">
        <v>-1.351</v>
      </c>
      <c r="C22">
        <v>-1.4510000000000001</v>
      </c>
      <c r="D22">
        <v>23.44</v>
      </c>
      <c r="E22">
        <v>133.101</v>
      </c>
      <c r="F22">
        <v>60</v>
      </c>
      <c r="G22">
        <v>57.36</v>
      </c>
      <c r="H22">
        <v>3.5761000000000003</v>
      </c>
    </row>
    <row r="23" spans="1:8" x14ac:dyDescent="0.2">
      <c r="A23">
        <v>2224.0230000000001</v>
      </c>
      <c r="B23">
        <v>-1.421</v>
      </c>
      <c r="C23">
        <v>-1.5249999999999999</v>
      </c>
      <c r="D23">
        <v>23.89</v>
      </c>
      <c r="E23">
        <v>133.84299999999999</v>
      </c>
      <c r="F23">
        <v>60</v>
      </c>
      <c r="G23">
        <v>57.402000000000001</v>
      </c>
      <c r="H23">
        <v>3.6025</v>
      </c>
    </row>
    <row r="24" spans="1:8" x14ac:dyDescent="0.2">
      <c r="A24">
        <v>2224.3330000000001</v>
      </c>
      <c r="B24">
        <v>-1.49</v>
      </c>
      <c r="C24">
        <v>-1.6</v>
      </c>
      <c r="D24">
        <v>24.126000000000001</v>
      </c>
      <c r="E24">
        <v>133.661</v>
      </c>
      <c r="F24">
        <v>60</v>
      </c>
      <c r="G24">
        <v>57.366999999999997</v>
      </c>
      <c r="H24">
        <v>3.5926000000000005</v>
      </c>
    </row>
    <row r="25" spans="1:8" x14ac:dyDescent="0.2">
      <c r="A25">
        <v>2224.645</v>
      </c>
      <c r="B25">
        <v>-1.56</v>
      </c>
      <c r="C25">
        <v>-1.675</v>
      </c>
      <c r="D25">
        <v>23.96</v>
      </c>
      <c r="E25">
        <v>133.48500000000001</v>
      </c>
      <c r="F25">
        <v>60</v>
      </c>
      <c r="G25">
        <v>57.401000000000003</v>
      </c>
      <c r="H25">
        <v>3.5815999999999999</v>
      </c>
    </row>
    <row r="26" spans="1:8" x14ac:dyDescent="0.2">
      <c r="A26">
        <v>2224.9540000000002</v>
      </c>
      <c r="B26">
        <v>-1.63</v>
      </c>
      <c r="C26">
        <v>-1.75</v>
      </c>
      <c r="D26">
        <v>24.210999999999999</v>
      </c>
      <c r="E26">
        <v>133.77600000000001</v>
      </c>
      <c r="F26">
        <v>60</v>
      </c>
      <c r="G26">
        <v>57.381</v>
      </c>
      <c r="H26">
        <v>3.5904000000000003</v>
      </c>
    </row>
    <row r="27" spans="1:8" x14ac:dyDescent="0.2">
      <c r="A27">
        <v>2225.2660000000001</v>
      </c>
      <c r="B27">
        <v>-1.6990000000000001</v>
      </c>
      <c r="C27">
        <v>-1.825</v>
      </c>
      <c r="D27">
        <v>24.016999999999999</v>
      </c>
      <c r="E27">
        <v>133.709</v>
      </c>
      <c r="F27">
        <v>60</v>
      </c>
      <c r="G27">
        <v>57.360999999999997</v>
      </c>
      <c r="H27">
        <v>3.5838000000000001</v>
      </c>
    </row>
    <row r="28" spans="1:8" x14ac:dyDescent="0.2">
      <c r="A28">
        <v>2225.5810000000001</v>
      </c>
      <c r="B28">
        <v>-1.7689999999999999</v>
      </c>
      <c r="C28">
        <v>-1.899</v>
      </c>
      <c r="D28">
        <v>23.664000000000001</v>
      </c>
      <c r="E28">
        <v>134.041</v>
      </c>
      <c r="F28">
        <v>60</v>
      </c>
      <c r="G28">
        <v>57.398000000000003</v>
      </c>
      <c r="H28">
        <v>3.5948000000000002</v>
      </c>
    </row>
    <row r="29" spans="1:8" x14ac:dyDescent="0.2">
      <c r="A29">
        <v>2225.893</v>
      </c>
      <c r="B29">
        <v>-1.839</v>
      </c>
      <c r="C29">
        <v>-1.974</v>
      </c>
      <c r="D29">
        <v>23.975999999999999</v>
      </c>
      <c r="E29">
        <v>133.66399999999999</v>
      </c>
      <c r="F29">
        <v>60</v>
      </c>
      <c r="G29">
        <v>57.383000000000003</v>
      </c>
      <c r="H29">
        <v>3.5761000000000003</v>
      </c>
    </row>
    <row r="30" spans="1:8" x14ac:dyDescent="0.2">
      <c r="A30">
        <v>2226.2069999999999</v>
      </c>
      <c r="B30">
        <v>-1.9079999999999999</v>
      </c>
      <c r="C30">
        <v>-2.0489999999999999</v>
      </c>
      <c r="D30">
        <v>23.821999999999999</v>
      </c>
      <c r="E30">
        <v>133.23599999999999</v>
      </c>
      <c r="F30">
        <v>60</v>
      </c>
      <c r="G30">
        <v>57.447000000000003</v>
      </c>
      <c r="H30">
        <v>3.5552000000000006</v>
      </c>
    </row>
    <row r="31" spans="1:8" x14ac:dyDescent="0.2">
      <c r="A31">
        <v>2226.5189999999998</v>
      </c>
      <c r="B31">
        <v>-1.978</v>
      </c>
      <c r="C31">
        <v>-2.1240000000000001</v>
      </c>
      <c r="D31">
        <v>23.981000000000002</v>
      </c>
      <c r="E31">
        <v>133.434</v>
      </c>
      <c r="F31">
        <v>60</v>
      </c>
      <c r="G31">
        <v>57.412999999999997</v>
      </c>
      <c r="H31">
        <v>3.5607000000000002</v>
      </c>
    </row>
    <row r="32" spans="1:8" x14ac:dyDescent="0.2">
      <c r="A32">
        <v>2226.8319999999999</v>
      </c>
      <c r="B32">
        <v>-2.0470000000000002</v>
      </c>
      <c r="C32">
        <v>-2.198</v>
      </c>
      <c r="D32">
        <v>23.808</v>
      </c>
      <c r="E32">
        <v>133.351</v>
      </c>
      <c r="F32">
        <v>60</v>
      </c>
      <c r="G32">
        <v>57.412999999999997</v>
      </c>
      <c r="H32">
        <v>3.5541</v>
      </c>
    </row>
    <row r="33" spans="1:8" x14ac:dyDescent="0.2">
      <c r="A33">
        <v>2227.1410000000001</v>
      </c>
      <c r="B33">
        <v>-2.1160000000000001</v>
      </c>
      <c r="C33">
        <v>-2.2719999999999998</v>
      </c>
      <c r="D33">
        <v>23.984000000000002</v>
      </c>
      <c r="E33">
        <v>133.08699999999999</v>
      </c>
      <c r="F33">
        <v>60</v>
      </c>
      <c r="G33">
        <v>57.448</v>
      </c>
      <c r="H33">
        <v>3.5398000000000001</v>
      </c>
    </row>
    <row r="34" spans="1:8" x14ac:dyDescent="0.2">
      <c r="A34">
        <v>2227.4520000000002</v>
      </c>
      <c r="B34">
        <v>-2.1850000000000001</v>
      </c>
      <c r="C34">
        <v>-2.3460000000000001</v>
      </c>
      <c r="D34">
        <v>23.797000000000001</v>
      </c>
      <c r="E34">
        <v>133.142</v>
      </c>
      <c r="F34">
        <v>60</v>
      </c>
      <c r="G34">
        <v>57.42</v>
      </c>
      <c r="H34">
        <v>3.5387000000000004</v>
      </c>
    </row>
    <row r="35" spans="1:8" x14ac:dyDescent="0.2">
      <c r="A35">
        <v>2227.7640000000001</v>
      </c>
      <c r="B35">
        <v>-2.254</v>
      </c>
      <c r="C35">
        <v>-2.42</v>
      </c>
      <c r="D35">
        <v>23.707000000000001</v>
      </c>
      <c r="E35">
        <v>133.39099999999999</v>
      </c>
      <c r="F35">
        <v>60</v>
      </c>
      <c r="G35">
        <v>57.445999999999998</v>
      </c>
      <c r="H35">
        <v>3.5453000000000001</v>
      </c>
    </row>
    <row r="36" spans="1:8" x14ac:dyDescent="0.2">
      <c r="A36">
        <v>2228.076</v>
      </c>
      <c r="B36">
        <v>-2.323</v>
      </c>
      <c r="C36">
        <v>-2.4940000000000002</v>
      </c>
      <c r="D36">
        <v>23.724</v>
      </c>
      <c r="E36">
        <v>133.30500000000001</v>
      </c>
      <c r="F36">
        <v>60</v>
      </c>
      <c r="G36">
        <v>57.406999999999996</v>
      </c>
      <c r="H36">
        <v>3.5387000000000004</v>
      </c>
    </row>
    <row r="37" spans="1:8" x14ac:dyDescent="0.2">
      <c r="A37">
        <v>2228.386</v>
      </c>
      <c r="B37">
        <v>-2.3919999999999999</v>
      </c>
      <c r="C37">
        <v>-2.569</v>
      </c>
      <c r="D37">
        <v>23.957999999999998</v>
      </c>
      <c r="E37">
        <v>133.66200000000001</v>
      </c>
      <c r="F37">
        <v>60</v>
      </c>
      <c r="G37">
        <v>57.427</v>
      </c>
      <c r="H37">
        <v>3.5508000000000006</v>
      </c>
    </row>
    <row r="38" spans="1:8" x14ac:dyDescent="0.2">
      <c r="A38">
        <v>2228.694</v>
      </c>
      <c r="B38">
        <v>-2.4609999999999999</v>
      </c>
      <c r="C38">
        <v>-2.6429999999999998</v>
      </c>
      <c r="D38">
        <v>24.074000000000002</v>
      </c>
      <c r="E38">
        <v>134.06899999999999</v>
      </c>
      <c r="F38">
        <v>60</v>
      </c>
      <c r="G38">
        <v>57.457000000000001</v>
      </c>
      <c r="H38">
        <v>3.5629</v>
      </c>
    </row>
    <row r="39" spans="1:8" x14ac:dyDescent="0.2">
      <c r="A39">
        <v>2229.0070000000001</v>
      </c>
      <c r="B39">
        <v>-2.5299999999999998</v>
      </c>
      <c r="C39">
        <v>-2.7170000000000001</v>
      </c>
      <c r="D39">
        <v>23.693999999999999</v>
      </c>
      <c r="E39">
        <v>133.27699999999999</v>
      </c>
      <c r="F39">
        <v>60</v>
      </c>
      <c r="G39">
        <v>57.448999999999998</v>
      </c>
      <c r="H39">
        <v>3.5288000000000004</v>
      </c>
    </row>
    <row r="40" spans="1:8" x14ac:dyDescent="0.2">
      <c r="A40">
        <v>2229.3200000000002</v>
      </c>
      <c r="B40">
        <v>-2.6</v>
      </c>
      <c r="C40">
        <v>-2.7909999999999999</v>
      </c>
      <c r="D40">
        <v>23.763000000000002</v>
      </c>
      <c r="E40">
        <v>133.946</v>
      </c>
      <c r="F40">
        <v>60</v>
      </c>
      <c r="G40">
        <v>57.462000000000003</v>
      </c>
      <c r="H40">
        <v>3.5519000000000003</v>
      </c>
    </row>
    <row r="41" spans="1:8" x14ac:dyDescent="0.2">
      <c r="A41">
        <v>2229.6309999999999</v>
      </c>
      <c r="B41">
        <v>-2.669</v>
      </c>
      <c r="C41">
        <v>-2.8660000000000001</v>
      </c>
      <c r="D41">
        <v>23.864999999999998</v>
      </c>
      <c r="E41">
        <v>133.96799999999999</v>
      </c>
      <c r="F41">
        <v>60</v>
      </c>
      <c r="G41">
        <v>57.481000000000002</v>
      </c>
      <c r="H41">
        <v>3.5497000000000001</v>
      </c>
    </row>
    <row r="42" spans="1:8" x14ac:dyDescent="0.2">
      <c r="A42">
        <v>2229.9409999999998</v>
      </c>
      <c r="B42">
        <v>-2.738</v>
      </c>
      <c r="C42">
        <v>-2.94</v>
      </c>
      <c r="D42">
        <v>23.943000000000001</v>
      </c>
      <c r="E42">
        <v>133.46100000000001</v>
      </c>
      <c r="F42">
        <v>60</v>
      </c>
      <c r="G42">
        <v>57.511000000000003</v>
      </c>
      <c r="H42">
        <v>3.5266000000000002</v>
      </c>
    </row>
    <row r="43" spans="1:8" x14ac:dyDescent="0.2">
      <c r="A43">
        <v>2230.2510000000002</v>
      </c>
      <c r="B43">
        <v>-2.8069999999999999</v>
      </c>
      <c r="C43">
        <v>-3.0139999999999998</v>
      </c>
      <c r="D43">
        <v>24.045000000000002</v>
      </c>
      <c r="E43">
        <v>133.346</v>
      </c>
      <c r="F43">
        <v>60</v>
      </c>
      <c r="G43">
        <v>57.512999999999998</v>
      </c>
      <c r="H43">
        <v>3.5188999999999999</v>
      </c>
    </row>
    <row r="44" spans="1:8" x14ac:dyDescent="0.2">
      <c r="A44">
        <v>2230.5610000000001</v>
      </c>
      <c r="B44">
        <v>-2.8769999999999998</v>
      </c>
      <c r="C44">
        <v>-3.089</v>
      </c>
      <c r="D44">
        <v>23.986000000000001</v>
      </c>
      <c r="E44">
        <v>133.029</v>
      </c>
      <c r="F44">
        <v>60</v>
      </c>
      <c r="G44">
        <v>57.552999999999997</v>
      </c>
      <c r="H44">
        <v>3.5035000000000003</v>
      </c>
    </row>
    <row r="45" spans="1:8" x14ac:dyDescent="0.2">
      <c r="A45">
        <v>2230.8739999999998</v>
      </c>
      <c r="B45">
        <v>-2.9460000000000002</v>
      </c>
      <c r="C45">
        <v>-3.1629999999999998</v>
      </c>
      <c r="D45">
        <v>23.751999999999999</v>
      </c>
      <c r="E45">
        <v>132.441</v>
      </c>
      <c r="F45">
        <v>60</v>
      </c>
      <c r="G45">
        <v>57.576000000000001</v>
      </c>
      <c r="H45">
        <v>3.4771000000000005</v>
      </c>
    </row>
    <row r="46" spans="1:8" x14ac:dyDescent="0.2">
      <c r="A46">
        <v>2231.1889999999999</v>
      </c>
      <c r="B46">
        <v>-3.0150000000000001</v>
      </c>
      <c r="C46">
        <v>-3.2370000000000001</v>
      </c>
      <c r="D46">
        <v>23.626000000000001</v>
      </c>
      <c r="E46">
        <v>132.55199999999999</v>
      </c>
      <c r="F46">
        <v>60</v>
      </c>
      <c r="G46">
        <v>57.588999999999999</v>
      </c>
      <c r="H46">
        <v>3.4782000000000002</v>
      </c>
    </row>
    <row r="47" spans="1:8" x14ac:dyDescent="0.2">
      <c r="A47">
        <v>2231.498</v>
      </c>
      <c r="B47">
        <v>-3.0840000000000001</v>
      </c>
      <c r="C47">
        <v>-3.3119999999999998</v>
      </c>
      <c r="D47">
        <v>24.036000000000001</v>
      </c>
      <c r="E47">
        <v>131.75700000000001</v>
      </c>
      <c r="F47">
        <v>60</v>
      </c>
      <c r="G47">
        <v>57.618000000000002</v>
      </c>
      <c r="H47">
        <v>3.4441000000000002</v>
      </c>
    </row>
    <row r="48" spans="1:8" x14ac:dyDescent="0.2">
      <c r="A48">
        <v>2231.8040000000001</v>
      </c>
      <c r="B48">
        <v>-3.1539999999999999</v>
      </c>
      <c r="C48">
        <v>-3.3860000000000001</v>
      </c>
      <c r="D48">
        <v>24.332999999999998</v>
      </c>
      <c r="E48">
        <v>132.45699999999999</v>
      </c>
      <c r="F48">
        <v>60</v>
      </c>
      <c r="G48">
        <v>57.295999999999999</v>
      </c>
      <c r="H48">
        <v>3.4683000000000002</v>
      </c>
    </row>
    <row r="49" spans="1:8" x14ac:dyDescent="0.2">
      <c r="A49">
        <v>2232.11</v>
      </c>
      <c r="B49">
        <v>-3.2229999999999999</v>
      </c>
      <c r="C49">
        <v>-3.46</v>
      </c>
      <c r="D49">
        <v>24.206</v>
      </c>
      <c r="E49">
        <v>133.387</v>
      </c>
      <c r="F49">
        <v>60</v>
      </c>
      <c r="G49">
        <v>57.436999999999998</v>
      </c>
      <c r="H49">
        <v>3.5013000000000001</v>
      </c>
    </row>
    <row r="50" spans="1:8" x14ac:dyDescent="0.2">
      <c r="A50">
        <v>2232.415</v>
      </c>
      <c r="B50">
        <v>-3.2909999999999999</v>
      </c>
      <c r="C50">
        <v>-3.5339999999999998</v>
      </c>
      <c r="D50">
        <v>24.097999999999999</v>
      </c>
      <c r="E50">
        <v>133.03100000000001</v>
      </c>
      <c r="F50">
        <v>60</v>
      </c>
      <c r="G50">
        <v>57.649000000000001</v>
      </c>
      <c r="H50">
        <v>3.4848000000000003</v>
      </c>
    </row>
    <row r="51" spans="1:8" x14ac:dyDescent="0.2">
      <c r="A51">
        <v>2232.7240000000002</v>
      </c>
      <c r="B51">
        <v>-3.359</v>
      </c>
      <c r="C51">
        <v>-3.6070000000000002</v>
      </c>
      <c r="D51">
        <v>23.756</v>
      </c>
      <c r="E51">
        <v>132.78700000000001</v>
      </c>
      <c r="F51">
        <v>60</v>
      </c>
      <c r="G51">
        <v>57.56</v>
      </c>
      <c r="H51">
        <v>3.4716000000000005</v>
      </c>
    </row>
    <row r="52" spans="1:8" x14ac:dyDescent="0.2">
      <c r="A52">
        <v>2233.0340000000001</v>
      </c>
      <c r="B52">
        <v>-3.4279999999999999</v>
      </c>
      <c r="C52">
        <v>-3.68</v>
      </c>
      <c r="D52">
        <v>23.641999999999999</v>
      </c>
      <c r="E52">
        <v>132.75299999999999</v>
      </c>
      <c r="F52">
        <v>60</v>
      </c>
      <c r="G52">
        <v>57.7</v>
      </c>
      <c r="H52">
        <v>3.4672000000000005</v>
      </c>
    </row>
    <row r="53" spans="1:8" x14ac:dyDescent="0.2">
      <c r="A53">
        <v>2233.346</v>
      </c>
      <c r="B53">
        <v>-3.496</v>
      </c>
      <c r="C53">
        <v>-3.754</v>
      </c>
      <c r="D53">
        <v>23.46</v>
      </c>
      <c r="E53">
        <v>132.09100000000001</v>
      </c>
      <c r="F53">
        <v>60</v>
      </c>
      <c r="G53">
        <v>57.691000000000003</v>
      </c>
      <c r="H53">
        <v>3.4386000000000001</v>
      </c>
    </row>
    <row r="54" spans="1:8" x14ac:dyDescent="0.2">
      <c r="A54">
        <v>2233.654</v>
      </c>
      <c r="B54">
        <v>-3.5640000000000001</v>
      </c>
      <c r="C54">
        <v>-3.827</v>
      </c>
      <c r="D54">
        <v>23.838999999999999</v>
      </c>
      <c r="E54">
        <v>131.11000000000001</v>
      </c>
      <c r="F54">
        <v>60</v>
      </c>
      <c r="G54">
        <v>57.646000000000001</v>
      </c>
      <c r="H54">
        <v>3.3979000000000004</v>
      </c>
    </row>
    <row r="55" spans="1:8" x14ac:dyDescent="0.2">
      <c r="A55">
        <v>2233.9650000000001</v>
      </c>
      <c r="B55">
        <v>-3.633</v>
      </c>
      <c r="C55">
        <v>-3.9009999999999998</v>
      </c>
      <c r="D55">
        <v>23.704000000000001</v>
      </c>
      <c r="E55">
        <v>131.15299999999999</v>
      </c>
      <c r="F55">
        <v>60</v>
      </c>
      <c r="G55">
        <v>57.561</v>
      </c>
      <c r="H55">
        <v>3.3968000000000003</v>
      </c>
    </row>
    <row r="56" spans="1:8" x14ac:dyDescent="0.2">
      <c r="A56">
        <v>2234.2840000000001</v>
      </c>
      <c r="B56">
        <v>-3.702</v>
      </c>
      <c r="C56">
        <v>-3.9750000000000001</v>
      </c>
      <c r="D56">
        <v>23.2</v>
      </c>
      <c r="E56">
        <v>131.31</v>
      </c>
      <c r="F56">
        <v>60</v>
      </c>
      <c r="G56">
        <v>57.674999999999997</v>
      </c>
      <c r="H56">
        <v>3.4001000000000006</v>
      </c>
    </row>
    <row r="57" spans="1:8" x14ac:dyDescent="0.2">
      <c r="A57">
        <v>2234.5929999999998</v>
      </c>
      <c r="B57">
        <v>-3.77</v>
      </c>
      <c r="C57">
        <v>-4.048</v>
      </c>
      <c r="D57">
        <v>23.853000000000002</v>
      </c>
      <c r="E57">
        <v>130.97900000000001</v>
      </c>
      <c r="F57">
        <v>60</v>
      </c>
      <c r="G57">
        <v>57.781999999999996</v>
      </c>
      <c r="H57">
        <v>3.3836000000000004</v>
      </c>
    </row>
    <row r="58" spans="1:8" x14ac:dyDescent="0.2">
      <c r="A58">
        <v>2234.9</v>
      </c>
      <c r="B58">
        <v>-3.839</v>
      </c>
      <c r="C58">
        <v>-4.1219999999999999</v>
      </c>
      <c r="D58">
        <v>23.978999999999999</v>
      </c>
      <c r="E58">
        <v>130.38300000000001</v>
      </c>
      <c r="F58">
        <v>60</v>
      </c>
      <c r="G58">
        <v>57.942</v>
      </c>
      <c r="H58">
        <v>3.3583000000000003</v>
      </c>
    </row>
    <row r="59" spans="1:8" x14ac:dyDescent="0.2">
      <c r="A59">
        <v>2235.212</v>
      </c>
      <c r="B59">
        <v>-3.9079999999999999</v>
      </c>
      <c r="C59">
        <v>-4.1959999999999997</v>
      </c>
      <c r="D59">
        <v>23.640999999999998</v>
      </c>
      <c r="E59">
        <v>128.691</v>
      </c>
      <c r="F59">
        <v>60</v>
      </c>
      <c r="G59">
        <v>58.182000000000002</v>
      </c>
      <c r="H59">
        <v>3.2912000000000003</v>
      </c>
    </row>
    <row r="60" spans="1:8" x14ac:dyDescent="0.2">
      <c r="A60">
        <v>2235.5239999999999</v>
      </c>
      <c r="B60">
        <v>-3.976</v>
      </c>
      <c r="C60">
        <v>-4.2699999999999996</v>
      </c>
      <c r="D60">
        <v>23.69</v>
      </c>
      <c r="E60">
        <v>127.301</v>
      </c>
      <c r="F60">
        <v>60</v>
      </c>
      <c r="G60">
        <v>58.472000000000001</v>
      </c>
      <c r="H60">
        <v>3.2373000000000003</v>
      </c>
    </row>
    <row r="61" spans="1:8" x14ac:dyDescent="0.2">
      <c r="A61">
        <v>2235.8339999999998</v>
      </c>
      <c r="B61">
        <v>-4.0449999999999999</v>
      </c>
      <c r="C61">
        <v>-4.343</v>
      </c>
      <c r="D61">
        <v>23.760999999999999</v>
      </c>
      <c r="E61">
        <v>125.539</v>
      </c>
      <c r="F61">
        <v>60</v>
      </c>
      <c r="G61">
        <v>58.518000000000001</v>
      </c>
      <c r="H61">
        <v>3.1702000000000004</v>
      </c>
    </row>
    <row r="62" spans="1:8" x14ac:dyDescent="0.2">
      <c r="A62">
        <v>2236.145</v>
      </c>
      <c r="B62">
        <v>-4.1139999999999999</v>
      </c>
      <c r="C62">
        <v>-4.4169999999999998</v>
      </c>
      <c r="D62">
        <v>23.684999999999999</v>
      </c>
      <c r="E62">
        <v>124.395</v>
      </c>
      <c r="F62">
        <v>60</v>
      </c>
      <c r="G62">
        <v>58.737000000000002</v>
      </c>
      <c r="H62">
        <v>3.1262000000000003</v>
      </c>
    </row>
    <row r="63" spans="1:8" x14ac:dyDescent="0.2">
      <c r="A63">
        <v>2236.4560000000001</v>
      </c>
      <c r="B63">
        <v>-4.1820000000000004</v>
      </c>
      <c r="C63">
        <v>-4.4909999999999997</v>
      </c>
      <c r="D63">
        <v>23.677</v>
      </c>
      <c r="E63">
        <v>123.42</v>
      </c>
      <c r="F63">
        <v>60</v>
      </c>
      <c r="G63">
        <v>58.664999999999999</v>
      </c>
      <c r="H63">
        <v>3.0877000000000003</v>
      </c>
    </row>
    <row r="64" spans="1:8" x14ac:dyDescent="0.2">
      <c r="A64">
        <v>2236.768</v>
      </c>
      <c r="B64">
        <v>-4.2510000000000003</v>
      </c>
      <c r="C64">
        <v>-4.5640000000000001</v>
      </c>
      <c r="D64">
        <v>23.599</v>
      </c>
      <c r="E64">
        <v>123.291</v>
      </c>
      <c r="F64">
        <v>60</v>
      </c>
      <c r="G64">
        <v>58.66</v>
      </c>
      <c r="H64">
        <v>3.0811000000000006</v>
      </c>
    </row>
    <row r="65" spans="1:8" x14ac:dyDescent="0.2">
      <c r="A65">
        <v>2237.0819999999999</v>
      </c>
      <c r="B65">
        <v>-4.319</v>
      </c>
      <c r="C65">
        <v>-4.6379999999999999</v>
      </c>
      <c r="D65">
        <v>23.396000000000001</v>
      </c>
      <c r="E65">
        <v>122.73</v>
      </c>
      <c r="F65">
        <v>60</v>
      </c>
      <c r="G65">
        <v>58.456000000000003</v>
      </c>
      <c r="H65">
        <v>3.0579999999999998</v>
      </c>
    </row>
    <row r="66" spans="1:8" x14ac:dyDescent="0.2">
      <c r="A66">
        <v>2237.3919999999998</v>
      </c>
      <c r="B66">
        <v>-4.3879999999999999</v>
      </c>
      <c r="C66">
        <v>-4.7110000000000003</v>
      </c>
      <c r="D66">
        <v>23.745999999999999</v>
      </c>
      <c r="E66">
        <v>123.524</v>
      </c>
      <c r="F66">
        <v>60</v>
      </c>
      <c r="G66">
        <v>58.709000000000003</v>
      </c>
      <c r="H66">
        <v>3.0844</v>
      </c>
    </row>
    <row r="67" spans="1:8" x14ac:dyDescent="0.2">
      <c r="A67">
        <v>2237.7020000000002</v>
      </c>
      <c r="B67">
        <v>-4.4569999999999999</v>
      </c>
      <c r="C67">
        <v>-4.7850000000000001</v>
      </c>
      <c r="D67">
        <v>23.815000000000001</v>
      </c>
      <c r="E67">
        <v>121.369</v>
      </c>
      <c r="F67">
        <v>60</v>
      </c>
      <c r="G67">
        <v>59.209000000000003</v>
      </c>
      <c r="H67">
        <v>3.0052000000000003</v>
      </c>
    </row>
    <row r="68" spans="1:8" x14ac:dyDescent="0.2">
      <c r="A68">
        <v>2238.0169999999998</v>
      </c>
      <c r="B68">
        <v>-4.524</v>
      </c>
      <c r="C68">
        <v>-4.8570000000000002</v>
      </c>
      <c r="D68">
        <v>22.873999999999999</v>
      </c>
      <c r="E68">
        <v>118.929</v>
      </c>
      <c r="F68">
        <v>60</v>
      </c>
      <c r="G68">
        <v>59.73</v>
      </c>
      <c r="H68">
        <v>2.9183000000000003</v>
      </c>
    </row>
    <row r="69" spans="1:8" x14ac:dyDescent="0.2">
      <c r="A69">
        <v>2238.326</v>
      </c>
      <c r="B69">
        <v>-4.5880000000000001</v>
      </c>
      <c r="C69">
        <v>-4.9260000000000002</v>
      </c>
      <c r="D69">
        <v>22.206</v>
      </c>
      <c r="E69">
        <v>115.574</v>
      </c>
      <c r="F69">
        <v>60</v>
      </c>
      <c r="G69">
        <v>59.804000000000002</v>
      </c>
      <c r="H69">
        <v>2.8028000000000004</v>
      </c>
    </row>
    <row r="70" spans="1:8" x14ac:dyDescent="0.2">
      <c r="A70">
        <v>2238.6379999999999</v>
      </c>
      <c r="B70">
        <v>-4.6470000000000002</v>
      </c>
      <c r="C70">
        <v>-4.99</v>
      </c>
      <c r="D70">
        <v>20.47</v>
      </c>
      <c r="E70">
        <v>114.45399999999999</v>
      </c>
      <c r="F70">
        <v>60</v>
      </c>
      <c r="G70">
        <v>59.723999999999997</v>
      </c>
      <c r="H70">
        <v>2.7643</v>
      </c>
    </row>
    <row r="71" spans="1:8" x14ac:dyDescent="0.2">
      <c r="A71">
        <v>2238.9470000000001</v>
      </c>
      <c r="B71">
        <v>-4.7009999999999996</v>
      </c>
      <c r="C71">
        <v>-5.0469999999999997</v>
      </c>
      <c r="D71">
        <v>18.658999999999999</v>
      </c>
      <c r="E71">
        <v>113.755</v>
      </c>
      <c r="F71">
        <v>60</v>
      </c>
      <c r="G71">
        <v>59.768000000000001</v>
      </c>
      <c r="H71">
        <v>2.7390000000000003</v>
      </c>
    </row>
    <row r="72" spans="1:8" x14ac:dyDescent="0.2">
      <c r="A72">
        <v>2239.567</v>
      </c>
      <c r="B72">
        <v>-4.7880000000000003</v>
      </c>
      <c r="C72">
        <v>-5.141</v>
      </c>
      <c r="D72">
        <v>15.071999999999999</v>
      </c>
      <c r="E72">
        <v>112.977</v>
      </c>
      <c r="F72">
        <v>60</v>
      </c>
      <c r="G72">
        <v>59.944000000000003</v>
      </c>
      <c r="H72">
        <v>2.7104000000000004</v>
      </c>
    </row>
    <row r="73" spans="1:8" x14ac:dyDescent="0.2">
      <c r="A73">
        <v>2240.1880000000001</v>
      </c>
      <c r="B73">
        <v>-4.843</v>
      </c>
      <c r="C73">
        <v>-5.2</v>
      </c>
      <c r="D73">
        <v>9.516</v>
      </c>
      <c r="E73">
        <v>110.548</v>
      </c>
      <c r="F73">
        <v>60</v>
      </c>
      <c r="G73">
        <v>60.347000000000001</v>
      </c>
      <c r="H73">
        <v>2.6312000000000002</v>
      </c>
    </row>
    <row r="74" spans="1:8" x14ac:dyDescent="0.2">
      <c r="A74">
        <v>2349.6289999999999</v>
      </c>
      <c r="B74">
        <v>-5.2750000000000004</v>
      </c>
      <c r="C74">
        <v>-5.2750000000000004</v>
      </c>
      <c r="D74">
        <v>0</v>
      </c>
      <c r="E74">
        <v>131.28800000000001</v>
      </c>
      <c r="F74">
        <v>60</v>
      </c>
      <c r="G74">
        <v>57.765000000000001</v>
      </c>
      <c r="H74">
        <v>3.3473000000000006</v>
      </c>
    </row>
    <row r="75" spans="1:8" x14ac:dyDescent="0.2">
      <c r="A75">
        <v>2350.25</v>
      </c>
      <c r="B75">
        <v>-5.351</v>
      </c>
      <c r="C75">
        <v>-5.35</v>
      </c>
      <c r="D75">
        <v>12.132</v>
      </c>
      <c r="E75">
        <v>128.99700000000001</v>
      </c>
      <c r="F75">
        <v>60</v>
      </c>
      <c r="G75">
        <v>58.194000000000003</v>
      </c>
      <c r="H75">
        <v>3.2593000000000005</v>
      </c>
    </row>
    <row r="76" spans="1:8" x14ac:dyDescent="0.2">
      <c r="A76">
        <v>2350.8690000000001</v>
      </c>
      <c r="B76">
        <v>-5.4180000000000001</v>
      </c>
      <c r="C76">
        <v>-5.4180000000000001</v>
      </c>
      <c r="D76">
        <v>10.894</v>
      </c>
      <c r="E76">
        <v>126.062</v>
      </c>
      <c r="F76">
        <v>60</v>
      </c>
      <c r="G76">
        <v>58.481000000000002</v>
      </c>
      <c r="H76">
        <v>3.1504000000000003</v>
      </c>
    </row>
    <row r="77" spans="1:8" x14ac:dyDescent="0.2">
      <c r="A77">
        <v>2351.4810000000002</v>
      </c>
      <c r="B77">
        <v>-5.4939999999999998</v>
      </c>
      <c r="C77">
        <v>-5.4930000000000003</v>
      </c>
      <c r="D77">
        <v>12.29</v>
      </c>
      <c r="E77">
        <v>123.172</v>
      </c>
      <c r="F77">
        <v>60</v>
      </c>
      <c r="G77">
        <v>59.195999999999998</v>
      </c>
      <c r="H77">
        <v>3.0448</v>
      </c>
    </row>
    <row r="78" spans="1:8" x14ac:dyDescent="0.2">
      <c r="A78">
        <v>2352.098</v>
      </c>
      <c r="B78">
        <v>-5.585</v>
      </c>
      <c r="C78">
        <v>-5.5830000000000002</v>
      </c>
      <c r="D78">
        <v>14.702</v>
      </c>
      <c r="E78">
        <v>118.018</v>
      </c>
      <c r="F78">
        <v>60</v>
      </c>
      <c r="G78">
        <v>59.884</v>
      </c>
      <c r="H78">
        <v>2.8644000000000003</v>
      </c>
    </row>
    <row r="79" spans="1:8" x14ac:dyDescent="0.2">
      <c r="A79">
        <v>2352.4110000000001</v>
      </c>
      <c r="B79">
        <v>-5.6379999999999999</v>
      </c>
      <c r="C79">
        <v>-5.6360000000000001</v>
      </c>
      <c r="D79">
        <v>16.911999999999999</v>
      </c>
      <c r="E79">
        <v>115.002</v>
      </c>
      <c r="F79">
        <v>60</v>
      </c>
      <c r="G79">
        <v>59.975999999999999</v>
      </c>
      <c r="H79">
        <v>2.7621000000000002</v>
      </c>
    </row>
    <row r="80" spans="1:8" x14ac:dyDescent="0.2">
      <c r="A80">
        <v>2352.7199999999998</v>
      </c>
      <c r="B80">
        <v>-5.6959999999999997</v>
      </c>
      <c r="C80">
        <v>-5.694</v>
      </c>
      <c r="D80">
        <v>18.637</v>
      </c>
      <c r="E80">
        <v>113.065</v>
      </c>
      <c r="F80">
        <v>60</v>
      </c>
      <c r="G80">
        <v>60.042000000000002</v>
      </c>
      <c r="H80">
        <v>2.6972</v>
      </c>
    </row>
    <row r="81" spans="1:8" x14ac:dyDescent="0.2">
      <c r="A81">
        <v>2353.0329999999999</v>
      </c>
      <c r="B81">
        <v>-5.7569999999999997</v>
      </c>
      <c r="C81">
        <v>-5.7549999999999999</v>
      </c>
      <c r="D81">
        <v>19.606000000000002</v>
      </c>
      <c r="E81">
        <v>111.38800000000001</v>
      </c>
      <c r="F81">
        <v>60</v>
      </c>
      <c r="G81">
        <v>60.008000000000003</v>
      </c>
      <c r="H81">
        <v>2.6422000000000003</v>
      </c>
    </row>
    <row r="82" spans="1:8" x14ac:dyDescent="0.2">
      <c r="A82">
        <v>2353.3449999999998</v>
      </c>
      <c r="B82">
        <v>-5.8220000000000001</v>
      </c>
      <c r="C82">
        <v>-5.82</v>
      </c>
      <c r="D82">
        <v>20.818000000000001</v>
      </c>
      <c r="E82">
        <v>111.60899999999999</v>
      </c>
      <c r="F82">
        <v>60</v>
      </c>
      <c r="G82">
        <v>59.655999999999999</v>
      </c>
      <c r="H82">
        <v>2.6466000000000003</v>
      </c>
    </row>
    <row r="83" spans="1:8" x14ac:dyDescent="0.2">
      <c r="A83">
        <v>2353.6559999999999</v>
      </c>
      <c r="B83">
        <v>-5.891</v>
      </c>
      <c r="C83">
        <v>-5.8879999999999999</v>
      </c>
      <c r="D83">
        <v>21.908999999999999</v>
      </c>
      <c r="E83">
        <v>113.12</v>
      </c>
      <c r="F83">
        <v>60</v>
      </c>
      <c r="G83">
        <v>59.744999999999997</v>
      </c>
      <c r="H83">
        <v>2.6939000000000002</v>
      </c>
    </row>
    <row r="84" spans="1:8" x14ac:dyDescent="0.2">
      <c r="A84">
        <v>2353.962</v>
      </c>
      <c r="B84">
        <v>-5.9580000000000002</v>
      </c>
      <c r="C84">
        <v>-5.9550000000000001</v>
      </c>
      <c r="D84">
        <v>21.893999999999998</v>
      </c>
      <c r="E84">
        <v>112.113</v>
      </c>
      <c r="F84">
        <v>60</v>
      </c>
      <c r="G84">
        <v>60.435000000000002</v>
      </c>
      <c r="H84">
        <v>2.6587000000000001</v>
      </c>
    </row>
    <row r="85" spans="1:8" x14ac:dyDescent="0.2">
      <c r="A85">
        <v>2354.2689999999998</v>
      </c>
      <c r="B85">
        <v>-6.024</v>
      </c>
      <c r="C85">
        <v>-6.0209999999999999</v>
      </c>
      <c r="D85">
        <v>21.488</v>
      </c>
      <c r="E85">
        <v>107.03</v>
      </c>
      <c r="F85">
        <v>60</v>
      </c>
      <c r="G85">
        <v>61.561</v>
      </c>
      <c r="H85">
        <v>2.4970000000000003</v>
      </c>
    </row>
    <row r="86" spans="1:8" x14ac:dyDescent="0.2">
      <c r="A86">
        <v>2354.5810000000001</v>
      </c>
      <c r="B86">
        <v>-6.0910000000000002</v>
      </c>
      <c r="C86">
        <v>-6.0880000000000001</v>
      </c>
      <c r="D86">
        <v>21.326000000000001</v>
      </c>
      <c r="E86">
        <v>99.504000000000005</v>
      </c>
      <c r="F86">
        <v>60</v>
      </c>
      <c r="G86">
        <v>62.341999999999999</v>
      </c>
      <c r="H86">
        <v>2.2693000000000003</v>
      </c>
    </row>
    <row r="87" spans="1:8" x14ac:dyDescent="0.2">
      <c r="A87">
        <v>2354.8960000000002</v>
      </c>
      <c r="B87">
        <v>-6.16</v>
      </c>
      <c r="C87">
        <v>-6.1559999999999997</v>
      </c>
      <c r="D87">
        <v>21.715</v>
      </c>
      <c r="E87">
        <v>94.16</v>
      </c>
      <c r="F87">
        <v>60</v>
      </c>
      <c r="G87">
        <v>62.095999999999997</v>
      </c>
      <c r="H87">
        <v>2.1142000000000003</v>
      </c>
    </row>
    <row r="88" spans="1:8" x14ac:dyDescent="0.2">
      <c r="A88">
        <v>2355.2080000000001</v>
      </c>
      <c r="B88">
        <v>-6.23</v>
      </c>
      <c r="C88">
        <v>-6.226</v>
      </c>
      <c r="D88">
        <v>22.437999999999999</v>
      </c>
      <c r="E88">
        <v>93.242999999999995</v>
      </c>
      <c r="F88">
        <v>60</v>
      </c>
      <c r="G88">
        <v>61.723999999999997</v>
      </c>
      <c r="H88">
        <v>2.0867</v>
      </c>
    </row>
    <row r="89" spans="1:8" x14ac:dyDescent="0.2">
      <c r="A89">
        <v>2355.5189999999998</v>
      </c>
      <c r="B89">
        <v>-6.3019999999999996</v>
      </c>
      <c r="C89">
        <v>-6.298</v>
      </c>
      <c r="D89">
        <v>23.175999999999998</v>
      </c>
      <c r="E89">
        <v>94.072999999999993</v>
      </c>
      <c r="F89">
        <v>60</v>
      </c>
      <c r="G89">
        <v>61.186999999999998</v>
      </c>
      <c r="H89">
        <v>2.1087000000000002</v>
      </c>
    </row>
    <row r="90" spans="1:8" x14ac:dyDescent="0.2">
      <c r="A90">
        <v>2355.83</v>
      </c>
      <c r="B90">
        <v>-6.375</v>
      </c>
      <c r="C90">
        <v>-6.3710000000000004</v>
      </c>
      <c r="D90">
        <v>23.323</v>
      </c>
      <c r="E90">
        <v>99.206000000000003</v>
      </c>
      <c r="F90">
        <v>60</v>
      </c>
      <c r="G90">
        <v>60.152999999999999</v>
      </c>
      <c r="H90">
        <v>2.2539000000000002</v>
      </c>
    </row>
    <row r="91" spans="1:8" x14ac:dyDescent="0.2">
      <c r="A91">
        <v>2356.1419999999998</v>
      </c>
      <c r="B91">
        <v>-6.444</v>
      </c>
      <c r="C91">
        <v>-6.44</v>
      </c>
      <c r="D91">
        <v>22.187999999999999</v>
      </c>
      <c r="E91">
        <v>107.169</v>
      </c>
      <c r="F91">
        <v>60</v>
      </c>
      <c r="G91">
        <v>58.561</v>
      </c>
      <c r="H91">
        <v>2.4904000000000002</v>
      </c>
    </row>
    <row r="92" spans="1:8" x14ac:dyDescent="0.2">
      <c r="A92">
        <v>2356.4520000000002</v>
      </c>
      <c r="B92">
        <v>-6.5129999999999999</v>
      </c>
      <c r="C92">
        <v>-6.5090000000000003</v>
      </c>
      <c r="D92">
        <v>22.044</v>
      </c>
      <c r="E92">
        <v>115.962</v>
      </c>
      <c r="F92">
        <v>60</v>
      </c>
      <c r="G92">
        <v>57.759</v>
      </c>
      <c r="H92">
        <v>2.7676000000000003</v>
      </c>
    </row>
    <row r="93" spans="1:8" x14ac:dyDescent="0.2">
      <c r="A93">
        <v>2356.7629999999999</v>
      </c>
      <c r="B93">
        <v>-6.58</v>
      </c>
      <c r="C93">
        <v>-6.5759999999999996</v>
      </c>
      <c r="D93">
        <v>21.587</v>
      </c>
      <c r="E93">
        <v>125.39700000000001</v>
      </c>
      <c r="F93">
        <v>60</v>
      </c>
      <c r="G93">
        <v>56.750999999999998</v>
      </c>
      <c r="H93">
        <v>3.0855000000000006</v>
      </c>
    </row>
    <row r="94" spans="1:8" x14ac:dyDescent="0.2">
      <c r="A94">
        <v>2357.0749999999998</v>
      </c>
      <c r="B94">
        <v>-6.6440000000000001</v>
      </c>
      <c r="C94">
        <v>-6.6390000000000002</v>
      </c>
      <c r="D94">
        <v>20.396999999999998</v>
      </c>
      <c r="E94">
        <v>132.904</v>
      </c>
      <c r="F94">
        <v>60</v>
      </c>
      <c r="G94">
        <v>56.423000000000002</v>
      </c>
      <c r="H94">
        <v>3.355</v>
      </c>
    </row>
    <row r="95" spans="1:8" x14ac:dyDescent="0.2">
      <c r="A95">
        <v>2357.3829999999998</v>
      </c>
      <c r="B95">
        <v>-6.7030000000000003</v>
      </c>
      <c r="C95">
        <v>-6.6980000000000004</v>
      </c>
      <c r="D95">
        <v>18.922999999999998</v>
      </c>
      <c r="E95">
        <v>137.09</v>
      </c>
      <c r="F95">
        <v>60</v>
      </c>
      <c r="G95">
        <v>56.457999999999998</v>
      </c>
      <c r="H95">
        <v>3.5123000000000002</v>
      </c>
    </row>
    <row r="96" spans="1:8" x14ac:dyDescent="0.2">
      <c r="A96">
        <v>2357.6950000000002</v>
      </c>
      <c r="B96">
        <v>-6.76</v>
      </c>
      <c r="C96">
        <v>-6.7539999999999996</v>
      </c>
      <c r="D96">
        <v>18.231000000000002</v>
      </c>
      <c r="E96">
        <v>139.11600000000001</v>
      </c>
      <c r="F96">
        <v>60</v>
      </c>
      <c r="G96">
        <v>56.472999999999999</v>
      </c>
      <c r="H96">
        <v>3.5893000000000002</v>
      </c>
    </row>
    <row r="97" spans="1:8" x14ac:dyDescent="0.2">
      <c r="A97">
        <v>2358.0070000000001</v>
      </c>
      <c r="B97">
        <v>-6.8120000000000003</v>
      </c>
      <c r="C97">
        <v>-6.8070000000000004</v>
      </c>
      <c r="D97">
        <v>16.882999999999999</v>
      </c>
      <c r="E97">
        <v>140.595</v>
      </c>
      <c r="F97">
        <v>60</v>
      </c>
      <c r="G97">
        <v>56.49</v>
      </c>
      <c r="H97">
        <v>3.6454000000000004</v>
      </c>
    </row>
    <row r="98" spans="1:8" x14ac:dyDescent="0.2">
      <c r="A98">
        <v>2358.6260000000002</v>
      </c>
      <c r="B98">
        <v>-6.9009999999999998</v>
      </c>
      <c r="C98">
        <v>-6.8949999999999996</v>
      </c>
      <c r="D98">
        <v>14.260999999999999</v>
      </c>
      <c r="E98">
        <v>142.61500000000001</v>
      </c>
      <c r="F98">
        <v>60</v>
      </c>
      <c r="G98">
        <v>56.476999999999997</v>
      </c>
      <c r="H98">
        <v>3.7235</v>
      </c>
    </row>
    <row r="99" spans="1:8" x14ac:dyDescent="0.2">
      <c r="A99">
        <v>2359.25</v>
      </c>
      <c r="B99">
        <v>-6.97</v>
      </c>
      <c r="C99">
        <v>-6.9640000000000004</v>
      </c>
      <c r="D99">
        <v>11.028</v>
      </c>
      <c r="E99">
        <v>142.69399999999999</v>
      </c>
      <c r="F99">
        <v>60</v>
      </c>
      <c r="G99">
        <v>56.506999999999998</v>
      </c>
      <c r="H99">
        <v>3.7235</v>
      </c>
    </row>
    <row r="100" spans="1:8" x14ac:dyDescent="0.2">
      <c r="A100">
        <v>2359.87</v>
      </c>
      <c r="B100">
        <v>-7.0419999999999998</v>
      </c>
      <c r="C100">
        <v>-7.0359999999999996</v>
      </c>
      <c r="D100">
        <v>11.548999999999999</v>
      </c>
      <c r="E100">
        <v>141.76400000000001</v>
      </c>
      <c r="F100">
        <v>60</v>
      </c>
      <c r="G100">
        <v>56.463000000000001</v>
      </c>
      <c r="H100">
        <v>3.6828000000000003</v>
      </c>
    </row>
    <row r="101" spans="1:8" x14ac:dyDescent="0.2">
      <c r="A101">
        <v>2360.4899999999998</v>
      </c>
      <c r="B101">
        <v>-7.1360000000000001</v>
      </c>
      <c r="C101">
        <v>-7.1289999999999996</v>
      </c>
      <c r="D101">
        <v>15.051</v>
      </c>
      <c r="E101">
        <v>141.64500000000001</v>
      </c>
      <c r="F101">
        <v>60</v>
      </c>
      <c r="G101">
        <v>56.411000000000001</v>
      </c>
      <c r="H101">
        <v>3.6739999999999999</v>
      </c>
    </row>
    <row r="102" spans="1:8" x14ac:dyDescent="0.2">
      <c r="A102">
        <v>2360.8009999999999</v>
      </c>
      <c r="B102">
        <v>-7.1909999999999998</v>
      </c>
      <c r="C102">
        <v>-7.1840000000000002</v>
      </c>
      <c r="D102">
        <v>17.623999999999999</v>
      </c>
      <c r="E102">
        <v>142.97300000000001</v>
      </c>
      <c r="F102">
        <v>60</v>
      </c>
      <c r="G102">
        <v>56.36</v>
      </c>
      <c r="H102">
        <v>3.7246000000000006</v>
      </c>
    </row>
    <row r="103" spans="1:8" x14ac:dyDescent="0.2">
      <c r="A103">
        <v>2361.114</v>
      </c>
      <c r="B103">
        <v>-7.2450000000000001</v>
      </c>
      <c r="C103">
        <v>-7.2380000000000004</v>
      </c>
      <c r="D103">
        <v>17.300999999999998</v>
      </c>
      <c r="E103">
        <v>143.018</v>
      </c>
      <c r="F103">
        <v>60</v>
      </c>
      <c r="G103">
        <v>56.332000000000001</v>
      </c>
      <c r="H103">
        <v>3.7246000000000006</v>
      </c>
    </row>
    <row r="104" spans="1:8" x14ac:dyDescent="0.2">
      <c r="A104">
        <v>2361.4250000000002</v>
      </c>
      <c r="B104">
        <v>-7.3</v>
      </c>
      <c r="C104">
        <v>-7.2930000000000001</v>
      </c>
      <c r="D104">
        <v>17.535</v>
      </c>
      <c r="E104">
        <v>142.77000000000001</v>
      </c>
      <c r="F104">
        <v>60</v>
      </c>
      <c r="G104">
        <v>56.417999999999999</v>
      </c>
      <c r="H104">
        <v>3.7114000000000003</v>
      </c>
    </row>
    <row r="105" spans="1:8" x14ac:dyDescent="0.2">
      <c r="A105">
        <v>2361.7370000000001</v>
      </c>
      <c r="B105">
        <v>-7.3550000000000004</v>
      </c>
      <c r="C105">
        <v>-7.3470000000000004</v>
      </c>
      <c r="D105">
        <v>17.568000000000001</v>
      </c>
      <c r="E105">
        <v>143.221</v>
      </c>
      <c r="F105">
        <v>60</v>
      </c>
      <c r="G105">
        <v>56.271999999999998</v>
      </c>
      <c r="H105">
        <v>3.7279</v>
      </c>
    </row>
    <row r="106" spans="1:8" x14ac:dyDescent="0.2">
      <c r="A106">
        <v>2362.049</v>
      </c>
      <c r="B106">
        <v>-7.41</v>
      </c>
      <c r="C106">
        <v>-7.4020000000000001</v>
      </c>
      <c r="D106">
        <v>17.640999999999998</v>
      </c>
      <c r="E106">
        <v>143.32599999999999</v>
      </c>
      <c r="F106">
        <v>60</v>
      </c>
      <c r="G106">
        <v>56.244</v>
      </c>
      <c r="H106">
        <v>3.7290000000000005</v>
      </c>
    </row>
    <row r="107" spans="1:8" x14ac:dyDescent="0.2">
      <c r="A107">
        <v>2362.36</v>
      </c>
      <c r="B107">
        <v>-7.4640000000000004</v>
      </c>
      <c r="C107">
        <v>-7.4560000000000004</v>
      </c>
      <c r="D107">
        <v>17.277000000000001</v>
      </c>
      <c r="E107">
        <v>143.62700000000001</v>
      </c>
      <c r="F107">
        <v>60</v>
      </c>
      <c r="G107">
        <v>56.191000000000003</v>
      </c>
      <c r="H107">
        <v>3.7389000000000001</v>
      </c>
    </row>
    <row r="108" spans="1:8" x14ac:dyDescent="0.2">
      <c r="A108">
        <v>2362.6750000000002</v>
      </c>
      <c r="B108">
        <v>-7.5149999999999997</v>
      </c>
      <c r="C108">
        <v>-7.508</v>
      </c>
      <c r="D108">
        <v>16.303999999999998</v>
      </c>
      <c r="E108">
        <v>143.34100000000001</v>
      </c>
      <c r="F108">
        <v>60</v>
      </c>
      <c r="G108">
        <v>56.335000000000001</v>
      </c>
      <c r="H108">
        <v>3.7257000000000002</v>
      </c>
    </row>
    <row r="109" spans="1:8" x14ac:dyDescent="0.2">
      <c r="A109">
        <v>2363.2950000000001</v>
      </c>
      <c r="B109">
        <v>-7.6070000000000002</v>
      </c>
      <c r="C109">
        <v>-7.5990000000000002</v>
      </c>
      <c r="D109">
        <v>14.756</v>
      </c>
      <c r="E109">
        <v>144.31800000000001</v>
      </c>
      <c r="F109">
        <v>60</v>
      </c>
      <c r="G109">
        <v>56.137</v>
      </c>
      <c r="H109">
        <v>3.7609000000000004</v>
      </c>
    </row>
    <row r="110" spans="1:8" x14ac:dyDescent="0.2">
      <c r="A110">
        <v>2363.915</v>
      </c>
      <c r="B110">
        <v>-7.6840000000000002</v>
      </c>
      <c r="C110">
        <v>-7.6760000000000002</v>
      </c>
      <c r="D110">
        <v>12.394</v>
      </c>
      <c r="E110">
        <v>143.54499999999999</v>
      </c>
      <c r="F110">
        <v>60</v>
      </c>
      <c r="G110">
        <v>56.134</v>
      </c>
      <c r="H110">
        <v>3.7268000000000003</v>
      </c>
    </row>
    <row r="111" spans="1:8" x14ac:dyDescent="0.2">
      <c r="A111">
        <v>2364.5360000000001</v>
      </c>
      <c r="B111">
        <v>-7.7530000000000001</v>
      </c>
      <c r="C111">
        <v>-7.7450000000000001</v>
      </c>
      <c r="D111">
        <v>11.103</v>
      </c>
      <c r="E111">
        <v>145.26599999999999</v>
      </c>
      <c r="F111">
        <v>60</v>
      </c>
      <c r="G111">
        <v>56.11</v>
      </c>
      <c r="H111">
        <v>3.7928000000000002</v>
      </c>
    </row>
    <row r="112" spans="1:8" x14ac:dyDescent="0.2">
      <c r="A112">
        <v>2365.1550000000002</v>
      </c>
      <c r="B112">
        <v>-7.8410000000000002</v>
      </c>
      <c r="C112">
        <v>-7.8319999999999999</v>
      </c>
      <c r="D112">
        <v>14.093999999999999</v>
      </c>
      <c r="E112">
        <v>143.096</v>
      </c>
      <c r="F112">
        <v>60</v>
      </c>
      <c r="G112">
        <v>56.277999999999999</v>
      </c>
      <c r="H112">
        <v>3.7015000000000007</v>
      </c>
    </row>
    <row r="113" spans="1:8" x14ac:dyDescent="0.2">
      <c r="A113">
        <v>2365.7779999999998</v>
      </c>
      <c r="B113">
        <v>-7.9420000000000002</v>
      </c>
      <c r="C113">
        <v>-7.9329999999999998</v>
      </c>
      <c r="D113">
        <v>16.163</v>
      </c>
      <c r="E113">
        <v>139.483</v>
      </c>
      <c r="F113">
        <v>60</v>
      </c>
      <c r="G113">
        <v>57.24</v>
      </c>
      <c r="H113">
        <v>3.5541</v>
      </c>
    </row>
    <row r="114" spans="1:8" x14ac:dyDescent="0.2">
      <c r="A114">
        <v>2366.0880000000002</v>
      </c>
      <c r="B114">
        <v>-7.9950000000000001</v>
      </c>
      <c r="C114">
        <v>-7.9859999999999998</v>
      </c>
      <c r="D114">
        <v>17.219000000000001</v>
      </c>
      <c r="E114">
        <v>137.17699999999999</v>
      </c>
      <c r="F114">
        <v>60</v>
      </c>
      <c r="G114">
        <v>57.442999999999998</v>
      </c>
      <c r="H114">
        <v>3.4639000000000002</v>
      </c>
    </row>
    <row r="115" spans="1:8" x14ac:dyDescent="0.2">
      <c r="A115">
        <v>2366.7089999999998</v>
      </c>
      <c r="B115">
        <v>-8.0869999999999997</v>
      </c>
      <c r="C115">
        <v>-8.077</v>
      </c>
      <c r="D115">
        <v>14.664999999999999</v>
      </c>
      <c r="E115">
        <v>133.81200000000001</v>
      </c>
      <c r="F115">
        <v>60</v>
      </c>
      <c r="G115">
        <v>57.695</v>
      </c>
      <c r="H115">
        <v>3.3341000000000003</v>
      </c>
    </row>
    <row r="116" spans="1:8" x14ac:dyDescent="0.2">
      <c r="A116">
        <v>2367.328</v>
      </c>
      <c r="B116">
        <v>-8.1690000000000005</v>
      </c>
      <c r="C116">
        <v>-8.1590000000000007</v>
      </c>
      <c r="D116">
        <v>13.276</v>
      </c>
      <c r="E116">
        <v>131.602</v>
      </c>
      <c r="F116">
        <v>60</v>
      </c>
      <c r="G116">
        <v>57.683</v>
      </c>
      <c r="H116">
        <v>3.2505000000000002</v>
      </c>
    </row>
    <row r="117" spans="1:8" x14ac:dyDescent="0.2">
      <c r="A117">
        <v>2367.9459999999999</v>
      </c>
      <c r="B117">
        <v>-8.2550000000000008</v>
      </c>
      <c r="C117">
        <v>-8.2449999999999992</v>
      </c>
      <c r="D117">
        <v>13.821999999999999</v>
      </c>
      <c r="E117">
        <v>130.20599999999999</v>
      </c>
      <c r="F117">
        <v>60</v>
      </c>
      <c r="G117">
        <v>58.037999999999997</v>
      </c>
      <c r="H117">
        <v>3.1977000000000002</v>
      </c>
    </row>
    <row r="118" spans="1:8" x14ac:dyDescent="0.2">
      <c r="A118">
        <v>2368.5659999999998</v>
      </c>
      <c r="B118">
        <v>-8.3480000000000008</v>
      </c>
      <c r="C118">
        <v>-8.3369999999999997</v>
      </c>
      <c r="D118">
        <v>14.885</v>
      </c>
      <c r="E118">
        <v>126.827</v>
      </c>
      <c r="F118">
        <v>60</v>
      </c>
      <c r="G118">
        <v>58.494999999999997</v>
      </c>
      <c r="H118">
        <v>3.0756000000000001</v>
      </c>
    </row>
    <row r="119" spans="1:8" x14ac:dyDescent="0.2">
      <c r="A119">
        <v>2369.1880000000001</v>
      </c>
      <c r="B119">
        <v>-8.4469999999999992</v>
      </c>
      <c r="C119">
        <v>-8.4359999999999999</v>
      </c>
      <c r="D119">
        <v>15.901</v>
      </c>
      <c r="E119">
        <v>126.34</v>
      </c>
      <c r="F119">
        <v>60</v>
      </c>
      <c r="G119">
        <v>58.387999999999998</v>
      </c>
      <c r="H119">
        <v>3.0547000000000004</v>
      </c>
    </row>
    <row r="120" spans="1:8" x14ac:dyDescent="0.2">
      <c r="A120">
        <v>2369.498</v>
      </c>
      <c r="B120">
        <v>-8.4969999999999999</v>
      </c>
      <c r="C120">
        <v>-8.4860000000000007</v>
      </c>
      <c r="D120">
        <v>16.143999999999998</v>
      </c>
      <c r="E120">
        <v>124.264</v>
      </c>
      <c r="F120">
        <v>60</v>
      </c>
      <c r="G120">
        <v>59.055999999999997</v>
      </c>
      <c r="H120">
        <v>2.9821</v>
      </c>
    </row>
    <row r="121" spans="1:8" x14ac:dyDescent="0.2">
      <c r="A121">
        <v>2370.1179999999999</v>
      </c>
      <c r="B121">
        <v>-8.593</v>
      </c>
      <c r="C121">
        <v>-8.5809999999999995</v>
      </c>
      <c r="D121">
        <v>15.375</v>
      </c>
      <c r="E121">
        <v>111.791</v>
      </c>
      <c r="F121">
        <v>60</v>
      </c>
      <c r="G121">
        <v>61.292999999999999</v>
      </c>
      <c r="H121">
        <v>2.5762000000000005</v>
      </c>
    </row>
    <row r="122" spans="1:8" x14ac:dyDescent="0.2">
      <c r="A122">
        <v>2370.7399999999998</v>
      </c>
      <c r="B122">
        <v>-8.6809999999999992</v>
      </c>
      <c r="C122">
        <v>-8.6690000000000005</v>
      </c>
      <c r="D122">
        <v>14.138</v>
      </c>
      <c r="E122">
        <v>94.135000000000005</v>
      </c>
      <c r="F122">
        <v>60</v>
      </c>
      <c r="G122">
        <v>62.933999999999997</v>
      </c>
      <c r="H122">
        <v>2.0603000000000002</v>
      </c>
    </row>
    <row r="123" spans="1:8" x14ac:dyDescent="0.2">
      <c r="A123">
        <v>2371.36</v>
      </c>
      <c r="B123">
        <v>-8.7639999999999993</v>
      </c>
      <c r="C123">
        <v>-8.7520000000000007</v>
      </c>
      <c r="D123">
        <v>13.327999999999999</v>
      </c>
      <c r="E123">
        <v>87.018000000000001</v>
      </c>
      <c r="F123">
        <v>60</v>
      </c>
      <c r="G123">
        <v>62.716999999999999</v>
      </c>
      <c r="H123">
        <v>1.8689000000000002</v>
      </c>
    </row>
    <row r="124" spans="1:8" x14ac:dyDescent="0.2">
      <c r="A124">
        <v>2371.982</v>
      </c>
      <c r="B124">
        <v>-8.843</v>
      </c>
      <c r="C124">
        <v>-8.8309999999999995</v>
      </c>
      <c r="D124">
        <v>12.69</v>
      </c>
      <c r="E124">
        <v>82.721000000000004</v>
      </c>
      <c r="F124">
        <v>60</v>
      </c>
      <c r="G124">
        <v>62.524000000000001</v>
      </c>
      <c r="H124">
        <v>1.7556000000000003</v>
      </c>
    </row>
    <row r="125" spans="1:8" x14ac:dyDescent="0.2">
      <c r="A125">
        <v>2372.6039999999998</v>
      </c>
      <c r="B125">
        <v>-8.9169999999999998</v>
      </c>
      <c r="C125">
        <v>-8.9049999999999994</v>
      </c>
      <c r="D125">
        <v>11.909000000000001</v>
      </c>
      <c r="E125">
        <v>87.600999999999999</v>
      </c>
      <c r="F125">
        <v>60</v>
      </c>
      <c r="G125">
        <v>61.779000000000003</v>
      </c>
      <c r="H125">
        <v>1.881</v>
      </c>
    </row>
    <row r="126" spans="1:8" x14ac:dyDescent="0.2">
      <c r="A126">
        <v>2373.223</v>
      </c>
      <c r="B126">
        <v>-8.9849999999999994</v>
      </c>
      <c r="C126">
        <v>-8.9730000000000008</v>
      </c>
      <c r="D126">
        <v>10.978</v>
      </c>
      <c r="E126">
        <v>92.471999999999994</v>
      </c>
      <c r="F126">
        <v>60</v>
      </c>
      <c r="G126">
        <v>61.542999999999999</v>
      </c>
      <c r="H126">
        <v>2.0097</v>
      </c>
    </row>
    <row r="127" spans="1:8" x14ac:dyDescent="0.2">
      <c r="A127">
        <v>2373.8490000000002</v>
      </c>
      <c r="B127">
        <v>-9.0489999999999995</v>
      </c>
      <c r="C127">
        <v>-9.0370000000000008</v>
      </c>
      <c r="D127">
        <v>10.175000000000001</v>
      </c>
      <c r="E127">
        <v>92.97</v>
      </c>
      <c r="F127">
        <v>60</v>
      </c>
      <c r="G127">
        <v>61.845999999999997</v>
      </c>
      <c r="H127">
        <v>2.0218000000000003</v>
      </c>
    </row>
    <row r="128" spans="1:8" x14ac:dyDescent="0.2">
      <c r="A128">
        <v>2374.471</v>
      </c>
      <c r="B128">
        <v>-9.11</v>
      </c>
      <c r="C128">
        <v>-9.0969999999999995</v>
      </c>
      <c r="D128">
        <v>9.6869999999999994</v>
      </c>
      <c r="E128">
        <v>92.183999999999997</v>
      </c>
      <c r="F128">
        <v>60</v>
      </c>
      <c r="G128">
        <v>61.932000000000002</v>
      </c>
      <c r="H128">
        <v>1.9987000000000001</v>
      </c>
    </row>
    <row r="129" spans="1:8" x14ac:dyDescent="0.2">
      <c r="A129">
        <v>2375.09</v>
      </c>
      <c r="B129">
        <v>-9.1679999999999993</v>
      </c>
      <c r="C129">
        <v>-9.1539999999999999</v>
      </c>
      <c r="D129">
        <v>9.2910000000000004</v>
      </c>
      <c r="E129">
        <v>92.218000000000004</v>
      </c>
      <c r="F129">
        <v>60</v>
      </c>
      <c r="G129">
        <v>62.05</v>
      </c>
      <c r="H129">
        <v>1.9987000000000001</v>
      </c>
    </row>
    <row r="130" spans="1:8" x14ac:dyDescent="0.2">
      <c r="A130">
        <v>2375.7130000000002</v>
      </c>
      <c r="B130">
        <v>-9.2219999999999995</v>
      </c>
      <c r="C130">
        <v>-9.2089999999999996</v>
      </c>
      <c r="D130">
        <v>8.7289999999999992</v>
      </c>
      <c r="E130">
        <v>89.569000000000003</v>
      </c>
      <c r="F130">
        <v>60</v>
      </c>
      <c r="G130">
        <v>62.35</v>
      </c>
      <c r="H130">
        <v>1.9272000000000002</v>
      </c>
    </row>
    <row r="131" spans="1:8" x14ac:dyDescent="0.2">
      <c r="A131">
        <v>2376.3330000000001</v>
      </c>
      <c r="B131">
        <v>-9.2739999999999991</v>
      </c>
      <c r="C131">
        <v>-9.2609999999999992</v>
      </c>
      <c r="D131">
        <v>8.3770000000000007</v>
      </c>
      <c r="E131">
        <v>89.626000000000005</v>
      </c>
      <c r="F131">
        <v>60</v>
      </c>
      <c r="G131">
        <v>62.073</v>
      </c>
      <c r="H131">
        <v>1.9272000000000002</v>
      </c>
    </row>
    <row r="132" spans="1:8" x14ac:dyDescent="0.2">
      <c r="A132">
        <v>2376.9520000000002</v>
      </c>
      <c r="B132">
        <v>-9.3260000000000005</v>
      </c>
      <c r="C132">
        <v>-9.3119999999999994</v>
      </c>
      <c r="D132">
        <v>8.2629999999999999</v>
      </c>
      <c r="E132">
        <v>93.828000000000003</v>
      </c>
      <c r="F132">
        <v>60</v>
      </c>
      <c r="G132">
        <v>61.563000000000002</v>
      </c>
      <c r="H132">
        <v>2.0394000000000001</v>
      </c>
    </row>
    <row r="133" spans="1:8" x14ac:dyDescent="0.2">
      <c r="A133">
        <v>2377.5729999999999</v>
      </c>
      <c r="B133">
        <v>-9.3780000000000001</v>
      </c>
      <c r="C133">
        <v>-9.3640000000000008</v>
      </c>
      <c r="D133">
        <v>8.4369999999999994</v>
      </c>
      <c r="E133">
        <v>91.667000000000002</v>
      </c>
      <c r="F133">
        <v>60</v>
      </c>
      <c r="G133">
        <v>62.212000000000003</v>
      </c>
      <c r="H133">
        <v>1.9800000000000002</v>
      </c>
    </row>
    <row r="134" spans="1:8" x14ac:dyDescent="0.2">
      <c r="A134">
        <v>2378.1970000000001</v>
      </c>
      <c r="B134">
        <v>-9.4309999999999992</v>
      </c>
      <c r="C134">
        <v>-9.4169999999999998</v>
      </c>
      <c r="D134">
        <v>8.5060000000000002</v>
      </c>
      <c r="E134">
        <v>88.710999999999999</v>
      </c>
      <c r="F134">
        <v>60</v>
      </c>
      <c r="G134">
        <v>62.384999999999998</v>
      </c>
      <c r="H134">
        <v>1.9008</v>
      </c>
    </row>
    <row r="135" spans="1:8" x14ac:dyDescent="0.2">
      <c r="A135">
        <v>2378.8200000000002</v>
      </c>
      <c r="B135">
        <v>-9.4830000000000005</v>
      </c>
      <c r="C135">
        <v>-9.468</v>
      </c>
      <c r="D135">
        <v>8.1980000000000004</v>
      </c>
      <c r="E135">
        <v>87.721000000000004</v>
      </c>
      <c r="F135">
        <v>60</v>
      </c>
      <c r="G135">
        <v>62.319000000000003</v>
      </c>
      <c r="H135">
        <v>1.8733000000000002</v>
      </c>
    </row>
    <row r="136" spans="1:8" x14ac:dyDescent="0.2">
      <c r="A136">
        <v>2379.7539999999999</v>
      </c>
      <c r="B136">
        <v>-9.5570000000000004</v>
      </c>
      <c r="C136">
        <v>-9.5429999999999993</v>
      </c>
      <c r="D136">
        <v>7.9630000000000001</v>
      </c>
      <c r="E136">
        <v>87.843999999999994</v>
      </c>
      <c r="F136">
        <v>60</v>
      </c>
      <c r="G136">
        <v>62.177</v>
      </c>
      <c r="H136">
        <v>1.8755000000000002</v>
      </c>
    </row>
    <row r="137" spans="1:8" x14ac:dyDescent="0.2">
      <c r="A137">
        <v>2380.6860000000001</v>
      </c>
      <c r="B137">
        <v>-9.6289999999999996</v>
      </c>
      <c r="C137">
        <v>-9.6140000000000008</v>
      </c>
      <c r="D137">
        <v>7.6479999999999997</v>
      </c>
      <c r="E137">
        <v>119.473</v>
      </c>
      <c r="F137">
        <v>60</v>
      </c>
      <c r="G137">
        <v>58.442</v>
      </c>
      <c r="H137">
        <v>2.7885000000000004</v>
      </c>
    </row>
    <row r="138" spans="1:8" x14ac:dyDescent="0.2">
      <c r="A138">
        <v>2381.6190000000001</v>
      </c>
      <c r="B138">
        <v>-9.6999999999999993</v>
      </c>
      <c r="C138">
        <v>-9.6850000000000005</v>
      </c>
      <c r="D138">
        <v>7.5960000000000001</v>
      </c>
      <c r="E138">
        <v>123.414</v>
      </c>
      <c r="F138">
        <v>60</v>
      </c>
      <c r="G138">
        <v>59.017000000000003</v>
      </c>
      <c r="H138">
        <v>2.9161000000000001</v>
      </c>
    </row>
    <row r="139" spans="1:8" x14ac:dyDescent="0.2">
      <c r="A139">
        <v>2382.5459999999998</v>
      </c>
      <c r="B139">
        <v>-9.7750000000000004</v>
      </c>
      <c r="C139">
        <v>-9.7590000000000003</v>
      </c>
      <c r="D139">
        <v>8.0429999999999993</v>
      </c>
      <c r="E139">
        <v>121.754</v>
      </c>
      <c r="F139">
        <v>60</v>
      </c>
      <c r="G139">
        <v>59.201999999999998</v>
      </c>
      <c r="H139">
        <v>2.8589000000000007</v>
      </c>
    </row>
    <row r="140" spans="1:8" x14ac:dyDescent="0.2">
      <c r="A140">
        <v>2383.1579999999999</v>
      </c>
      <c r="B140">
        <v>-9.8249999999999993</v>
      </c>
      <c r="C140">
        <v>-9.8089999999999993</v>
      </c>
      <c r="D140">
        <v>8.1679999999999993</v>
      </c>
      <c r="E140">
        <v>120.375</v>
      </c>
      <c r="F140">
        <v>60</v>
      </c>
      <c r="G140">
        <v>59.344999999999999</v>
      </c>
      <c r="H140">
        <v>2.8127</v>
      </c>
    </row>
    <row r="141" spans="1:8" x14ac:dyDescent="0.2">
      <c r="A141">
        <v>2384.087</v>
      </c>
      <c r="B141">
        <v>-9.8989999999999991</v>
      </c>
      <c r="C141">
        <v>-9.8829999999999991</v>
      </c>
      <c r="D141">
        <v>7.91</v>
      </c>
      <c r="E141">
        <v>119.43600000000001</v>
      </c>
      <c r="F141">
        <v>60</v>
      </c>
      <c r="G141">
        <v>59.366999999999997</v>
      </c>
      <c r="H141">
        <v>2.7797000000000005</v>
      </c>
    </row>
    <row r="142" spans="1:8" x14ac:dyDescent="0.2">
      <c r="A142">
        <v>2385.02</v>
      </c>
      <c r="B142">
        <v>-9.9689999999999994</v>
      </c>
      <c r="C142">
        <v>-9.9529999999999994</v>
      </c>
      <c r="D142">
        <v>7.4980000000000002</v>
      </c>
      <c r="E142">
        <v>118.069</v>
      </c>
      <c r="F142">
        <v>60</v>
      </c>
      <c r="G142">
        <v>59.860999999999997</v>
      </c>
      <c r="H142">
        <v>2.7346000000000004</v>
      </c>
    </row>
    <row r="143" spans="1:8" x14ac:dyDescent="0.2">
      <c r="A143">
        <v>2385.9479999999999</v>
      </c>
      <c r="B143">
        <v>-10.037000000000001</v>
      </c>
      <c r="C143">
        <v>-10.021000000000001</v>
      </c>
      <c r="D143">
        <v>7.2930000000000001</v>
      </c>
      <c r="E143">
        <v>113.011</v>
      </c>
      <c r="F143">
        <v>60</v>
      </c>
      <c r="G143">
        <v>60.414000000000001</v>
      </c>
      <c r="H143">
        <v>2.5751000000000004</v>
      </c>
    </row>
    <row r="144" spans="1:8" x14ac:dyDescent="0.2">
      <c r="A144">
        <v>2386.8820000000001</v>
      </c>
      <c r="B144">
        <v>-10.101000000000001</v>
      </c>
      <c r="C144">
        <v>-10.085000000000001</v>
      </c>
      <c r="D144">
        <v>6.859</v>
      </c>
      <c r="E144">
        <v>109.62</v>
      </c>
      <c r="F144">
        <v>60</v>
      </c>
      <c r="G144">
        <v>60.674999999999997</v>
      </c>
      <c r="H144">
        <v>2.4728000000000003</v>
      </c>
    </row>
    <row r="145" spans="1:8" x14ac:dyDescent="0.2">
      <c r="A145">
        <v>2387.8130000000001</v>
      </c>
      <c r="B145">
        <v>-10.16</v>
      </c>
      <c r="C145">
        <v>-10.144</v>
      </c>
      <c r="D145">
        <v>6.3520000000000003</v>
      </c>
      <c r="E145">
        <v>104.55500000000001</v>
      </c>
      <c r="F145">
        <v>60</v>
      </c>
      <c r="G145">
        <v>61.253999999999998</v>
      </c>
      <c r="H145">
        <v>2.3243</v>
      </c>
    </row>
    <row r="146" spans="1:8" x14ac:dyDescent="0.2">
      <c r="A146">
        <v>2388.7420000000002</v>
      </c>
      <c r="B146">
        <v>-10.217000000000001</v>
      </c>
      <c r="C146">
        <v>-10.199999999999999</v>
      </c>
      <c r="D146">
        <v>6.0519999999999996</v>
      </c>
      <c r="E146">
        <v>102.617</v>
      </c>
      <c r="F146">
        <v>60</v>
      </c>
      <c r="G146">
        <v>60.668999999999997</v>
      </c>
      <c r="H146">
        <v>2.2693000000000003</v>
      </c>
    </row>
    <row r="147" spans="1:8" x14ac:dyDescent="0.2">
      <c r="A147">
        <v>2458.84</v>
      </c>
      <c r="B147">
        <v>-10.257</v>
      </c>
      <c r="C147">
        <v>-10.250999999999999</v>
      </c>
      <c r="D147">
        <v>0</v>
      </c>
      <c r="E147">
        <v>89.039000000000001</v>
      </c>
      <c r="F147">
        <v>60</v>
      </c>
      <c r="G147">
        <v>63.167999999999999</v>
      </c>
      <c r="H147">
        <v>1.8986000000000001</v>
      </c>
    </row>
    <row r="148" spans="1:8" x14ac:dyDescent="0.2">
      <c r="A148">
        <v>2459.7710000000002</v>
      </c>
      <c r="B148">
        <v>-10.314</v>
      </c>
      <c r="C148">
        <v>-10.303000000000001</v>
      </c>
      <c r="D148">
        <v>5.58</v>
      </c>
      <c r="E148">
        <v>103.973</v>
      </c>
      <c r="F148">
        <v>60</v>
      </c>
      <c r="G148">
        <v>62.466999999999999</v>
      </c>
      <c r="H148">
        <v>2.3077999999999999</v>
      </c>
    </row>
    <row r="149" spans="1:8" x14ac:dyDescent="0.2">
      <c r="A149">
        <v>2460.7040000000002</v>
      </c>
      <c r="B149">
        <v>-10.366</v>
      </c>
      <c r="C149">
        <v>-10.35</v>
      </c>
      <c r="D149">
        <v>5.0250000000000004</v>
      </c>
      <c r="E149">
        <v>111.32</v>
      </c>
      <c r="F149">
        <v>60</v>
      </c>
      <c r="G149">
        <v>61.493000000000002</v>
      </c>
      <c r="H149">
        <v>2.5245000000000002</v>
      </c>
    </row>
    <row r="150" spans="1:8" x14ac:dyDescent="0.2">
      <c r="A150">
        <v>2461.6350000000002</v>
      </c>
      <c r="B150">
        <v>-10.419</v>
      </c>
      <c r="C150">
        <v>-10.398999999999999</v>
      </c>
      <c r="D150">
        <v>5.2279999999999998</v>
      </c>
      <c r="E150">
        <v>140.304</v>
      </c>
      <c r="F150">
        <v>60</v>
      </c>
      <c r="G150">
        <v>57.893999999999998</v>
      </c>
      <c r="H150">
        <v>3.5024000000000006</v>
      </c>
    </row>
    <row r="151" spans="1:8" x14ac:dyDescent="0.2">
      <c r="A151">
        <v>2462.5680000000002</v>
      </c>
      <c r="B151">
        <v>-10.484999999999999</v>
      </c>
      <c r="C151">
        <v>-10.459</v>
      </c>
      <c r="D151">
        <v>6.4080000000000004</v>
      </c>
      <c r="E151">
        <v>147.01599999999999</v>
      </c>
      <c r="F151">
        <v>60</v>
      </c>
      <c r="G151">
        <v>57.723999999999997</v>
      </c>
      <c r="H151">
        <v>3.7642000000000007</v>
      </c>
    </row>
    <row r="152" spans="1:8" x14ac:dyDescent="0.2">
      <c r="A152">
        <v>2463.502</v>
      </c>
      <c r="B152">
        <v>-10.548999999999999</v>
      </c>
      <c r="C152">
        <v>-10.516999999999999</v>
      </c>
      <c r="D152">
        <v>6.234</v>
      </c>
      <c r="E152">
        <v>146.82599999999999</v>
      </c>
      <c r="F152">
        <v>60</v>
      </c>
      <c r="G152">
        <v>58.052</v>
      </c>
      <c r="H152">
        <v>3.7565000000000004</v>
      </c>
    </row>
    <row r="153" spans="1:8" x14ac:dyDescent="0.2">
      <c r="A153">
        <v>2464.4360000000001</v>
      </c>
      <c r="B153">
        <v>-10.608000000000001</v>
      </c>
      <c r="C153">
        <v>-10.57</v>
      </c>
      <c r="D153">
        <v>5.7190000000000003</v>
      </c>
      <c r="E153">
        <v>143.78200000000001</v>
      </c>
      <c r="F153">
        <v>60</v>
      </c>
      <c r="G153">
        <v>58.570999999999998</v>
      </c>
      <c r="H153">
        <v>3.6366000000000005</v>
      </c>
    </row>
    <row r="154" spans="1:8" x14ac:dyDescent="0.2">
      <c r="A154">
        <v>2465.3670000000002</v>
      </c>
      <c r="B154">
        <v>-10.666</v>
      </c>
      <c r="C154">
        <v>-10.622</v>
      </c>
      <c r="D154">
        <v>5.61</v>
      </c>
      <c r="E154">
        <v>138.405</v>
      </c>
      <c r="F154">
        <v>60</v>
      </c>
      <c r="G154">
        <v>59.244999999999997</v>
      </c>
      <c r="H154">
        <v>3.4309000000000007</v>
      </c>
    </row>
    <row r="155" spans="1:8" x14ac:dyDescent="0.2">
      <c r="A155">
        <v>2466.2979999999998</v>
      </c>
      <c r="B155">
        <v>-10.723000000000001</v>
      </c>
      <c r="C155">
        <v>-10.673999999999999</v>
      </c>
      <c r="D155">
        <v>5.5220000000000002</v>
      </c>
      <c r="E155">
        <v>133.64500000000001</v>
      </c>
      <c r="F155">
        <v>60</v>
      </c>
      <c r="G155">
        <v>59.685000000000002</v>
      </c>
      <c r="H155">
        <v>3.2570999999999999</v>
      </c>
    </row>
    <row r="156" spans="1:8" x14ac:dyDescent="0.2">
      <c r="A156">
        <v>2467.2179999999998</v>
      </c>
      <c r="B156">
        <v>-10.779</v>
      </c>
      <c r="C156">
        <v>-10.725</v>
      </c>
      <c r="D156">
        <v>5.548</v>
      </c>
      <c r="E156">
        <v>129.11000000000001</v>
      </c>
      <c r="F156">
        <v>60</v>
      </c>
      <c r="G156">
        <v>60.143000000000001</v>
      </c>
      <c r="H156">
        <v>3.0975999999999999</v>
      </c>
    </row>
    <row r="157" spans="1:8" x14ac:dyDescent="0.2">
      <c r="A157">
        <v>2468.1489999999999</v>
      </c>
      <c r="B157">
        <v>-10.835000000000001</v>
      </c>
      <c r="C157">
        <v>-10.776</v>
      </c>
      <c r="D157">
        <v>5.508</v>
      </c>
      <c r="E157">
        <v>125.851</v>
      </c>
      <c r="F157">
        <v>60</v>
      </c>
      <c r="G157">
        <v>60.262999999999998</v>
      </c>
      <c r="H157">
        <v>2.9864999999999999</v>
      </c>
    </row>
    <row r="158" spans="1:8" x14ac:dyDescent="0.2">
      <c r="A158">
        <v>2469.0650000000001</v>
      </c>
      <c r="B158">
        <v>-10.89</v>
      </c>
      <c r="C158">
        <v>-10.826000000000001</v>
      </c>
      <c r="D158">
        <v>5.3890000000000002</v>
      </c>
      <c r="E158">
        <v>123.887</v>
      </c>
      <c r="F158">
        <v>60</v>
      </c>
      <c r="G158">
        <v>60.543999999999997</v>
      </c>
      <c r="H158">
        <v>2.9216000000000002</v>
      </c>
    </row>
    <row r="159" spans="1:8" x14ac:dyDescent="0.2">
      <c r="A159">
        <v>2469.9960000000001</v>
      </c>
      <c r="B159">
        <v>-10.944000000000001</v>
      </c>
      <c r="C159">
        <v>-10.875</v>
      </c>
      <c r="D159">
        <v>5.3040000000000003</v>
      </c>
      <c r="E159">
        <v>122.86199999999999</v>
      </c>
      <c r="F159">
        <v>60</v>
      </c>
      <c r="G159">
        <v>60.290999999999997</v>
      </c>
      <c r="H159">
        <v>2.8875000000000002</v>
      </c>
    </row>
    <row r="160" spans="1:8" x14ac:dyDescent="0.2">
      <c r="A160">
        <v>2470.9279999999999</v>
      </c>
      <c r="B160">
        <v>-11.000999999999999</v>
      </c>
      <c r="C160">
        <v>-10.927</v>
      </c>
      <c r="D160">
        <v>5.5490000000000004</v>
      </c>
      <c r="E160">
        <v>121.56699999999999</v>
      </c>
      <c r="F160">
        <v>60</v>
      </c>
      <c r="G160">
        <v>60.768000000000001</v>
      </c>
      <c r="H160">
        <v>2.8457000000000003</v>
      </c>
    </row>
    <row r="161" spans="1:8" x14ac:dyDescent="0.2">
      <c r="A161">
        <v>2471.85</v>
      </c>
      <c r="B161">
        <v>-11.061</v>
      </c>
      <c r="C161">
        <v>-10.98</v>
      </c>
      <c r="D161">
        <v>5.8330000000000002</v>
      </c>
      <c r="E161">
        <v>120.11499999999999</v>
      </c>
      <c r="F161">
        <v>60</v>
      </c>
      <c r="G161">
        <v>60.777999999999999</v>
      </c>
      <c r="H161">
        <v>2.7984000000000004</v>
      </c>
    </row>
    <row r="162" spans="1:8" x14ac:dyDescent="0.2">
      <c r="A162">
        <v>2472.7660000000001</v>
      </c>
      <c r="B162">
        <v>-11.12</v>
      </c>
      <c r="C162">
        <v>-11.034000000000001</v>
      </c>
      <c r="D162">
        <v>5.8330000000000002</v>
      </c>
      <c r="E162">
        <v>117.979</v>
      </c>
      <c r="F162">
        <v>60</v>
      </c>
      <c r="G162">
        <v>61.058999999999997</v>
      </c>
      <c r="H162">
        <v>2.7302000000000004</v>
      </c>
    </row>
    <row r="163" spans="1:8" x14ac:dyDescent="0.2">
      <c r="A163">
        <v>2473.6880000000001</v>
      </c>
      <c r="B163">
        <v>-11.176</v>
      </c>
      <c r="C163">
        <v>-11.085000000000001</v>
      </c>
      <c r="D163">
        <v>5.5679999999999996</v>
      </c>
      <c r="E163">
        <v>116.209</v>
      </c>
      <c r="F163">
        <v>60</v>
      </c>
      <c r="G163">
        <v>61.036999999999999</v>
      </c>
      <c r="H163">
        <v>2.6741000000000001</v>
      </c>
    </row>
    <row r="164" spans="1:8" x14ac:dyDescent="0.2">
      <c r="A164">
        <v>2474.6280000000002</v>
      </c>
      <c r="B164">
        <v>-11.231</v>
      </c>
      <c r="C164">
        <v>-11.135</v>
      </c>
      <c r="D164">
        <v>5.3310000000000004</v>
      </c>
      <c r="E164">
        <v>112.583</v>
      </c>
      <c r="F164">
        <v>60</v>
      </c>
      <c r="G164">
        <v>61.460999999999999</v>
      </c>
      <c r="H164">
        <v>2.5619000000000005</v>
      </c>
    </row>
    <row r="165" spans="1:8" x14ac:dyDescent="0.2">
      <c r="A165">
        <v>2475.558</v>
      </c>
      <c r="B165">
        <v>-11.286</v>
      </c>
      <c r="C165">
        <v>-11.185</v>
      </c>
      <c r="D165">
        <v>5.36</v>
      </c>
      <c r="E165">
        <v>109.134</v>
      </c>
      <c r="F165">
        <v>60</v>
      </c>
      <c r="G165">
        <v>61.963000000000001</v>
      </c>
      <c r="H165">
        <v>2.4584999999999999</v>
      </c>
    </row>
    <row r="166" spans="1:8" x14ac:dyDescent="0.2">
      <c r="A166">
        <v>2476.4870000000001</v>
      </c>
      <c r="B166">
        <v>-11.342000000000001</v>
      </c>
      <c r="C166">
        <v>-11.234999999999999</v>
      </c>
      <c r="D166">
        <v>5.4089999999999998</v>
      </c>
      <c r="E166">
        <v>105.943</v>
      </c>
      <c r="F166">
        <v>60</v>
      </c>
      <c r="G166">
        <v>62.281999999999996</v>
      </c>
      <c r="H166">
        <v>2.3650000000000002</v>
      </c>
    </row>
    <row r="167" spans="1:8" x14ac:dyDescent="0.2">
      <c r="A167">
        <v>2477.4160000000002</v>
      </c>
      <c r="B167">
        <v>-11.396000000000001</v>
      </c>
      <c r="C167">
        <v>-11.284000000000001</v>
      </c>
      <c r="D167">
        <v>5.2759999999999998</v>
      </c>
      <c r="E167">
        <v>103.91800000000001</v>
      </c>
      <c r="F167">
        <v>60</v>
      </c>
      <c r="G167">
        <v>62.106000000000002</v>
      </c>
      <c r="H167">
        <v>2.3056000000000001</v>
      </c>
    </row>
    <row r="168" spans="1:8" x14ac:dyDescent="0.2">
      <c r="A168">
        <v>2478.3420000000001</v>
      </c>
      <c r="B168">
        <v>-11.448</v>
      </c>
      <c r="C168">
        <v>-11.331</v>
      </c>
      <c r="D168">
        <v>5.07</v>
      </c>
      <c r="E168">
        <v>103.03</v>
      </c>
      <c r="F168">
        <v>60</v>
      </c>
      <c r="G168">
        <v>62.405000000000001</v>
      </c>
      <c r="H168">
        <v>2.2803</v>
      </c>
    </row>
    <row r="169" spans="1:8" x14ac:dyDescent="0.2">
      <c r="A169">
        <v>2479.2739999999999</v>
      </c>
      <c r="B169">
        <v>-11.499000000000001</v>
      </c>
      <c r="C169">
        <v>-11.378</v>
      </c>
      <c r="D169">
        <v>5.0309999999999997</v>
      </c>
      <c r="E169">
        <v>101.87</v>
      </c>
      <c r="F169">
        <v>60</v>
      </c>
      <c r="G169">
        <v>62.695</v>
      </c>
      <c r="H169">
        <v>2.2473000000000005</v>
      </c>
    </row>
    <row r="170" spans="1:8" x14ac:dyDescent="0.2">
      <c r="A170">
        <v>2480.2080000000001</v>
      </c>
      <c r="B170">
        <v>-11.551</v>
      </c>
      <c r="C170">
        <v>-11.425000000000001</v>
      </c>
      <c r="D170">
        <v>5.0330000000000004</v>
      </c>
      <c r="E170">
        <v>100.017</v>
      </c>
      <c r="F170">
        <v>60</v>
      </c>
      <c r="G170">
        <v>62.613</v>
      </c>
      <c r="H170">
        <v>2.1956000000000002</v>
      </c>
    </row>
    <row r="171" spans="1:8" x14ac:dyDescent="0.2">
      <c r="A171">
        <v>2481.1379999999999</v>
      </c>
      <c r="B171">
        <v>-11.603</v>
      </c>
      <c r="C171">
        <v>-11.472</v>
      </c>
      <c r="D171">
        <v>5.0620000000000003</v>
      </c>
      <c r="E171">
        <v>98.73</v>
      </c>
      <c r="F171">
        <v>60</v>
      </c>
      <c r="G171">
        <v>62.673000000000002</v>
      </c>
      <c r="H171">
        <v>2.1593000000000004</v>
      </c>
    </row>
    <row r="172" spans="1:8" x14ac:dyDescent="0.2">
      <c r="A172">
        <v>2482.0700000000002</v>
      </c>
      <c r="B172">
        <v>-11.653</v>
      </c>
      <c r="C172">
        <v>-11.518000000000001</v>
      </c>
      <c r="D172">
        <v>4.8849999999999998</v>
      </c>
      <c r="E172">
        <v>97.941999999999993</v>
      </c>
      <c r="F172">
        <v>60</v>
      </c>
      <c r="G172">
        <v>62.78</v>
      </c>
      <c r="H172">
        <v>2.1373000000000002</v>
      </c>
    </row>
    <row r="173" spans="1:8" x14ac:dyDescent="0.2">
      <c r="A173">
        <v>2483.0079999999998</v>
      </c>
      <c r="B173">
        <v>-11.704000000000001</v>
      </c>
      <c r="C173">
        <v>-11.564</v>
      </c>
      <c r="D173">
        <v>4.9539999999999997</v>
      </c>
      <c r="E173">
        <v>96.054000000000002</v>
      </c>
      <c r="F173">
        <v>60</v>
      </c>
      <c r="G173">
        <v>62.944000000000003</v>
      </c>
      <c r="H173">
        <v>2.0855999999999999</v>
      </c>
    </row>
    <row r="174" spans="1:8" x14ac:dyDescent="0.2">
      <c r="A174">
        <v>2483.9380000000001</v>
      </c>
      <c r="B174">
        <v>-11.757999999999999</v>
      </c>
      <c r="C174">
        <v>-11.613</v>
      </c>
      <c r="D174">
        <v>5.2009999999999996</v>
      </c>
      <c r="E174">
        <v>97.242000000000004</v>
      </c>
      <c r="F174">
        <v>60</v>
      </c>
      <c r="G174">
        <v>62.838000000000001</v>
      </c>
      <c r="H174">
        <v>2.1186000000000003</v>
      </c>
    </row>
    <row r="175" spans="1:8" x14ac:dyDescent="0.2">
      <c r="A175">
        <v>2484.87</v>
      </c>
      <c r="B175">
        <v>-11.811999999999999</v>
      </c>
      <c r="C175">
        <v>-11.662000000000001</v>
      </c>
      <c r="D175">
        <v>5.3029999999999999</v>
      </c>
      <c r="E175">
        <v>96.817999999999998</v>
      </c>
      <c r="F175">
        <v>60</v>
      </c>
      <c r="G175">
        <v>62.832999999999998</v>
      </c>
      <c r="H175">
        <v>2.1065</v>
      </c>
    </row>
    <row r="176" spans="1:8" x14ac:dyDescent="0.2">
      <c r="A176">
        <v>2485.8020000000001</v>
      </c>
      <c r="B176">
        <v>-11.865</v>
      </c>
      <c r="C176">
        <v>-11.71</v>
      </c>
      <c r="D176">
        <v>5.0940000000000003</v>
      </c>
      <c r="E176">
        <v>97.426000000000002</v>
      </c>
      <c r="F176">
        <v>60</v>
      </c>
      <c r="G176">
        <v>62.536000000000001</v>
      </c>
      <c r="H176">
        <v>2.1230000000000002</v>
      </c>
    </row>
    <row r="177" spans="1:8" x14ac:dyDescent="0.2">
      <c r="A177">
        <v>2486.732</v>
      </c>
      <c r="B177">
        <v>-11.917</v>
      </c>
      <c r="C177">
        <v>-11.757</v>
      </c>
      <c r="D177">
        <v>5.1210000000000004</v>
      </c>
      <c r="E177">
        <v>100.235</v>
      </c>
      <c r="F177">
        <v>60</v>
      </c>
      <c r="G177">
        <v>62.591999999999999</v>
      </c>
      <c r="H177">
        <v>2.2011000000000003</v>
      </c>
    </row>
    <row r="178" spans="1:8" x14ac:dyDescent="0.2">
      <c r="A178">
        <v>2487.663</v>
      </c>
      <c r="B178">
        <v>-11.97</v>
      </c>
      <c r="C178">
        <v>-11.805</v>
      </c>
      <c r="D178">
        <v>5.1369999999999996</v>
      </c>
      <c r="E178">
        <v>98.921999999999997</v>
      </c>
      <c r="F178">
        <v>60</v>
      </c>
      <c r="G178">
        <v>62.640999999999998</v>
      </c>
      <c r="H178">
        <v>2.1648000000000001</v>
      </c>
    </row>
    <row r="179" spans="1:8" x14ac:dyDescent="0.2">
      <c r="A179">
        <v>2488.5970000000002</v>
      </c>
      <c r="B179">
        <v>-12.021000000000001</v>
      </c>
      <c r="C179">
        <v>-11.852</v>
      </c>
      <c r="D179">
        <v>4.9850000000000003</v>
      </c>
      <c r="E179">
        <v>96.838999999999999</v>
      </c>
      <c r="F179">
        <v>60</v>
      </c>
      <c r="G179">
        <v>63.149000000000001</v>
      </c>
      <c r="H179">
        <v>2.1076000000000001</v>
      </c>
    </row>
    <row r="180" spans="1:8" x14ac:dyDescent="0.2">
      <c r="A180">
        <v>2489.518</v>
      </c>
      <c r="B180">
        <v>-12.073</v>
      </c>
      <c r="C180">
        <v>-11.898</v>
      </c>
      <c r="D180">
        <v>5.0609999999999999</v>
      </c>
      <c r="E180">
        <v>95.778999999999996</v>
      </c>
      <c r="F180">
        <v>60</v>
      </c>
      <c r="G180">
        <v>62.844000000000001</v>
      </c>
      <c r="H180">
        <v>2.0779000000000001</v>
      </c>
    </row>
    <row r="181" spans="1:8" x14ac:dyDescent="0.2">
      <c r="A181">
        <v>2490.433</v>
      </c>
      <c r="B181">
        <v>-12.122999999999999</v>
      </c>
      <c r="C181">
        <v>-11.944000000000001</v>
      </c>
      <c r="D181">
        <v>4.9859999999999998</v>
      </c>
      <c r="E181">
        <v>96.423000000000002</v>
      </c>
      <c r="F181">
        <v>60</v>
      </c>
      <c r="G181">
        <v>62.658000000000001</v>
      </c>
      <c r="H181">
        <v>2.0955000000000004</v>
      </c>
    </row>
    <row r="182" spans="1:8" x14ac:dyDescent="0.2">
      <c r="A182">
        <v>2491.6759999999999</v>
      </c>
      <c r="B182">
        <v>-12.189</v>
      </c>
      <c r="C182">
        <v>-12.004</v>
      </c>
      <c r="D182">
        <v>4.827</v>
      </c>
      <c r="E182">
        <v>98.233999999999995</v>
      </c>
      <c r="F182">
        <v>60</v>
      </c>
      <c r="G182">
        <v>62.594000000000001</v>
      </c>
      <c r="H182">
        <v>2.1461000000000001</v>
      </c>
    </row>
    <row r="183" spans="1:8" x14ac:dyDescent="0.2">
      <c r="A183">
        <v>2521.8490000000002</v>
      </c>
      <c r="B183">
        <v>-12.246</v>
      </c>
      <c r="C183">
        <v>-12.055</v>
      </c>
      <c r="D183">
        <v>0.17</v>
      </c>
      <c r="E183">
        <v>88.677999999999997</v>
      </c>
      <c r="F183">
        <v>60</v>
      </c>
      <c r="G183">
        <v>63.442999999999998</v>
      </c>
      <c r="H183">
        <v>1.8887000000000003</v>
      </c>
    </row>
    <row r="184" spans="1:8" x14ac:dyDescent="0.2">
      <c r="A184">
        <v>2524.0230000000001</v>
      </c>
      <c r="B184">
        <v>-12.302</v>
      </c>
      <c r="C184">
        <v>-12.106</v>
      </c>
      <c r="D184">
        <v>2.34</v>
      </c>
      <c r="E184">
        <v>94.034999999999997</v>
      </c>
      <c r="F184">
        <v>60</v>
      </c>
      <c r="G184">
        <v>63.280999999999999</v>
      </c>
      <c r="H184">
        <v>2.0306000000000002</v>
      </c>
    </row>
    <row r="185" spans="1:8" x14ac:dyDescent="0.2">
      <c r="A185">
        <v>2526.1979999999999</v>
      </c>
      <c r="B185">
        <v>-12.353</v>
      </c>
      <c r="C185">
        <v>-12.153</v>
      </c>
      <c r="D185">
        <v>2.1480000000000001</v>
      </c>
      <c r="E185">
        <v>96.546000000000006</v>
      </c>
      <c r="F185">
        <v>60</v>
      </c>
      <c r="G185">
        <v>62.933</v>
      </c>
      <c r="H185">
        <v>2.0988000000000002</v>
      </c>
    </row>
    <row r="186" spans="1:8" x14ac:dyDescent="0.2">
      <c r="A186">
        <v>2528.373</v>
      </c>
      <c r="B186">
        <v>-12.409000000000001</v>
      </c>
      <c r="C186">
        <v>-12.202999999999999</v>
      </c>
      <c r="D186">
        <v>2.3090000000000002</v>
      </c>
      <c r="E186">
        <v>99.575000000000003</v>
      </c>
      <c r="F186">
        <v>60</v>
      </c>
      <c r="G186">
        <v>62.61</v>
      </c>
      <c r="H186">
        <v>2.1835000000000004</v>
      </c>
    </row>
    <row r="187" spans="1:8" x14ac:dyDescent="0.2">
      <c r="A187">
        <v>2530.5419999999999</v>
      </c>
      <c r="B187">
        <v>-12.462</v>
      </c>
      <c r="C187">
        <v>-12.252000000000001</v>
      </c>
      <c r="D187">
        <v>2.2480000000000002</v>
      </c>
      <c r="E187">
        <v>100.99299999999999</v>
      </c>
      <c r="F187">
        <v>60</v>
      </c>
      <c r="G187">
        <v>62.524000000000001</v>
      </c>
      <c r="H187">
        <v>2.2231000000000001</v>
      </c>
    </row>
    <row r="188" spans="1:8" x14ac:dyDescent="0.2">
      <c r="A188">
        <v>2532.7139999999999</v>
      </c>
      <c r="B188">
        <v>-12.516</v>
      </c>
      <c r="C188">
        <v>-12.3</v>
      </c>
      <c r="D188">
        <v>2.2290000000000001</v>
      </c>
      <c r="E188">
        <v>103.071</v>
      </c>
      <c r="F188">
        <v>60</v>
      </c>
      <c r="G188">
        <v>62.444000000000003</v>
      </c>
      <c r="H188">
        <v>2.2814000000000001</v>
      </c>
    </row>
    <row r="189" spans="1:8" x14ac:dyDescent="0.2">
      <c r="A189">
        <v>2836.0569999999998</v>
      </c>
      <c r="B189">
        <v>-12.359</v>
      </c>
      <c r="C189">
        <v>-12.359</v>
      </c>
      <c r="D189">
        <v>0</v>
      </c>
      <c r="E189">
        <v>100.261</v>
      </c>
      <c r="F189">
        <v>60</v>
      </c>
      <c r="G189">
        <v>60.271000000000001</v>
      </c>
      <c r="H189">
        <v>2.2021999999999999</v>
      </c>
    </row>
    <row r="190" spans="1:8" x14ac:dyDescent="0.2">
      <c r="A190">
        <v>2837.6170000000002</v>
      </c>
      <c r="B190">
        <v>-12.412000000000001</v>
      </c>
      <c r="C190">
        <v>-12.414</v>
      </c>
      <c r="D190">
        <v>3.4990000000000001</v>
      </c>
      <c r="E190">
        <v>102.78400000000001</v>
      </c>
      <c r="F190">
        <v>60</v>
      </c>
      <c r="G190">
        <v>60.054000000000002</v>
      </c>
      <c r="H190">
        <v>2.2737000000000003</v>
      </c>
    </row>
    <row r="191" spans="1:8" x14ac:dyDescent="0.2">
      <c r="A191">
        <v>2839.1680000000001</v>
      </c>
      <c r="B191">
        <v>-12.465</v>
      </c>
      <c r="C191">
        <v>-12.467000000000001</v>
      </c>
      <c r="D191">
        <v>3.4449999999999998</v>
      </c>
      <c r="E191">
        <v>105.893</v>
      </c>
      <c r="F191">
        <v>60</v>
      </c>
      <c r="G191">
        <v>59.704000000000001</v>
      </c>
      <c r="H191">
        <v>2.3628000000000005</v>
      </c>
    </row>
    <row r="192" spans="1:8" x14ac:dyDescent="0.2">
      <c r="A192">
        <v>2841.0349999999999</v>
      </c>
      <c r="B192">
        <v>-12.523999999999999</v>
      </c>
      <c r="C192">
        <v>-12.526999999999999</v>
      </c>
      <c r="D192">
        <v>3.2050000000000001</v>
      </c>
      <c r="E192">
        <v>107.208</v>
      </c>
      <c r="F192">
        <v>60</v>
      </c>
      <c r="G192">
        <v>59.7</v>
      </c>
      <c r="H192">
        <v>2.4013</v>
      </c>
    </row>
    <row r="193" spans="1:8" x14ac:dyDescent="0.2">
      <c r="A193">
        <v>2842.5909999999999</v>
      </c>
      <c r="B193">
        <v>-12.574999999999999</v>
      </c>
      <c r="C193">
        <v>-12.577999999999999</v>
      </c>
      <c r="D193">
        <v>3.302</v>
      </c>
      <c r="E193">
        <v>106.7</v>
      </c>
      <c r="F193">
        <v>60</v>
      </c>
      <c r="G193">
        <v>59.51</v>
      </c>
      <c r="H193">
        <v>2.387</v>
      </c>
    </row>
    <row r="194" spans="1:8" x14ac:dyDescent="0.2">
      <c r="A194">
        <v>2844.453</v>
      </c>
      <c r="B194">
        <v>-12.634</v>
      </c>
      <c r="C194">
        <v>-12.638</v>
      </c>
      <c r="D194">
        <v>3.2109999999999999</v>
      </c>
      <c r="E194">
        <v>106.735</v>
      </c>
      <c r="F194">
        <v>60</v>
      </c>
      <c r="G194">
        <v>59.603000000000002</v>
      </c>
      <c r="H194">
        <v>2.3881000000000001</v>
      </c>
    </row>
    <row r="195" spans="1:8" x14ac:dyDescent="0.2">
      <c r="A195">
        <v>2846.3139999999999</v>
      </c>
      <c r="B195">
        <v>-12.692</v>
      </c>
      <c r="C195">
        <v>-12.696999999999999</v>
      </c>
      <c r="D195">
        <v>3.1619999999999999</v>
      </c>
      <c r="E195">
        <v>105.95699999999999</v>
      </c>
      <c r="F195">
        <v>60</v>
      </c>
      <c r="G195">
        <v>59.576999999999998</v>
      </c>
      <c r="H195">
        <v>2.3650000000000002</v>
      </c>
    </row>
    <row r="196" spans="1:8" x14ac:dyDescent="0.2">
      <c r="A196">
        <v>2848.1770000000001</v>
      </c>
      <c r="B196">
        <v>-12.747</v>
      </c>
      <c r="C196">
        <v>-12.752000000000001</v>
      </c>
      <c r="D196">
        <v>2.9380000000000002</v>
      </c>
      <c r="E196">
        <v>105.71599999999999</v>
      </c>
      <c r="F196">
        <v>60</v>
      </c>
      <c r="G196">
        <v>59.517000000000003</v>
      </c>
      <c r="H196">
        <v>2.3584000000000005</v>
      </c>
    </row>
    <row r="197" spans="1:8" x14ac:dyDescent="0.2">
      <c r="A197">
        <v>2850.0419999999999</v>
      </c>
      <c r="B197">
        <v>-12.798999999999999</v>
      </c>
      <c r="C197">
        <v>-12.805</v>
      </c>
      <c r="D197">
        <v>2.8519999999999999</v>
      </c>
      <c r="E197">
        <v>107.331</v>
      </c>
      <c r="F197">
        <v>60</v>
      </c>
      <c r="G197">
        <v>59.328000000000003</v>
      </c>
      <c r="H197">
        <v>2.4056999999999999</v>
      </c>
    </row>
    <row r="198" spans="1:8" x14ac:dyDescent="0.2">
      <c r="A198">
        <v>2851.9009999999998</v>
      </c>
      <c r="B198">
        <v>-12.851000000000001</v>
      </c>
      <c r="C198">
        <v>-12.856999999999999</v>
      </c>
      <c r="D198">
        <v>2.8159999999999998</v>
      </c>
      <c r="E198">
        <v>110.80200000000001</v>
      </c>
      <c r="F198">
        <v>60</v>
      </c>
      <c r="G198">
        <v>58.942</v>
      </c>
      <c r="H198">
        <v>2.508</v>
      </c>
    </row>
    <row r="199" spans="1:8" x14ac:dyDescent="0.2">
      <c r="A199">
        <v>2853.7649999999999</v>
      </c>
      <c r="B199">
        <v>-12.903</v>
      </c>
      <c r="C199">
        <v>-12.91</v>
      </c>
      <c r="D199">
        <v>2.8010000000000002</v>
      </c>
      <c r="E199">
        <v>113.71599999999999</v>
      </c>
      <c r="F199">
        <v>60</v>
      </c>
      <c r="G199">
        <v>58.636000000000003</v>
      </c>
      <c r="H199">
        <v>2.5971000000000006</v>
      </c>
    </row>
    <row r="200" spans="1:8" x14ac:dyDescent="0.2">
      <c r="A200">
        <v>2855.623</v>
      </c>
      <c r="B200">
        <v>-12.952999999999999</v>
      </c>
      <c r="C200">
        <v>-12.96</v>
      </c>
      <c r="D200">
        <v>2.726</v>
      </c>
      <c r="E200">
        <v>119.498</v>
      </c>
      <c r="F200">
        <v>60</v>
      </c>
      <c r="G200">
        <v>58.031999999999996</v>
      </c>
      <c r="H200">
        <v>2.7786</v>
      </c>
    </row>
    <row r="201" spans="1:8" x14ac:dyDescent="0.2">
      <c r="A201">
        <v>2857.49</v>
      </c>
      <c r="B201">
        <v>-13.005000000000001</v>
      </c>
      <c r="C201">
        <v>-13.013</v>
      </c>
      <c r="D201">
        <v>2.835</v>
      </c>
      <c r="E201">
        <v>125.825</v>
      </c>
      <c r="F201">
        <v>60</v>
      </c>
      <c r="G201">
        <v>57.177999999999997</v>
      </c>
      <c r="H201">
        <v>2.9864999999999999</v>
      </c>
    </row>
    <row r="202" spans="1:8" x14ac:dyDescent="0.2">
      <c r="A202">
        <v>2859.355</v>
      </c>
      <c r="B202">
        <v>-13.055</v>
      </c>
      <c r="C202">
        <v>-13.064</v>
      </c>
      <c r="D202">
        <v>2.74</v>
      </c>
      <c r="E202">
        <v>129.399</v>
      </c>
      <c r="F202">
        <v>60</v>
      </c>
      <c r="G202">
        <v>56.621000000000002</v>
      </c>
      <c r="H202">
        <v>3.1075000000000004</v>
      </c>
    </row>
    <row r="203" spans="1:8" x14ac:dyDescent="0.2">
      <c r="A203">
        <v>2861.21</v>
      </c>
      <c r="B203">
        <v>-13.106</v>
      </c>
      <c r="C203">
        <v>-13.115</v>
      </c>
      <c r="D203">
        <v>2.7639999999999998</v>
      </c>
      <c r="E203">
        <v>132.92699999999999</v>
      </c>
      <c r="F203">
        <v>60</v>
      </c>
      <c r="G203">
        <v>56.445999999999998</v>
      </c>
      <c r="H203">
        <v>3.2318000000000002</v>
      </c>
    </row>
    <row r="204" spans="1:8" x14ac:dyDescent="0.2">
      <c r="A204">
        <v>2863.0729999999999</v>
      </c>
      <c r="B204">
        <v>-13.157</v>
      </c>
      <c r="C204">
        <v>-13.167</v>
      </c>
      <c r="D204">
        <v>2.76</v>
      </c>
      <c r="E204">
        <v>132.126</v>
      </c>
      <c r="F204">
        <v>60</v>
      </c>
      <c r="G204">
        <v>56.779000000000003</v>
      </c>
      <c r="H204">
        <v>3.2032000000000003</v>
      </c>
    </row>
    <row r="205" spans="1:8" x14ac:dyDescent="0.2">
      <c r="A205">
        <v>2864.9389999999999</v>
      </c>
      <c r="B205">
        <v>-13.21</v>
      </c>
      <c r="C205">
        <v>-13.221</v>
      </c>
      <c r="D205">
        <v>2.8740000000000001</v>
      </c>
      <c r="E205">
        <v>128.76900000000001</v>
      </c>
      <c r="F205">
        <v>60</v>
      </c>
      <c r="G205">
        <v>56.820999999999998</v>
      </c>
      <c r="H205">
        <v>3.0866000000000002</v>
      </c>
    </row>
    <row r="206" spans="1:8" x14ac:dyDescent="0.2">
      <c r="A206">
        <v>2866.8040000000001</v>
      </c>
      <c r="B206">
        <v>-13.269</v>
      </c>
      <c r="C206">
        <v>-13.28</v>
      </c>
      <c r="D206">
        <v>3.1960000000000002</v>
      </c>
      <c r="E206">
        <v>132.23500000000001</v>
      </c>
      <c r="F206">
        <v>60</v>
      </c>
      <c r="G206">
        <v>56.331000000000003</v>
      </c>
      <c r="H206">
        <v>3.2076000000000002</v>
      </c>
    </row>
    <row r="207" spans="1:8" x14ac:dyDescent="0.2">
      <c r="A207">
        <v>2868.3560000000002</v>
      </c>
      <c r="B207">
        <v>-13.321999999999999</v>
      </c>
      <c r="C207">
        <v>-13.334</v>
      </c>
      <c r="D207">
        <v>3.4910000000000001</v>
      </c>
      <c r="E207">
        <v>130.29900000000001</v>
      </c>
      <c r="F207">
        <v>60</v>
      </c>
      <c r="G207">
        <v>56.844000000000001</v>
      </c>
      <c r="H207">
        <v>3.1394000000000002</v>
      </c>
    </row>
    <row r="208" spans="1:8" x14ac:dyDescent="0.2">
      <c r="A208">
        <v>2869.9110000000001</v>
      </c>
      <c r="B208">
        <v>-13.377000000000001</v>
      </c>
      <c r="C208">
        <v>-13.388999999999999</v>
      </c>
      <c r="D208">
        <v>3.532</v>
      </c>
      <c r="E208">
        <v>129.63499999999999</v>
      </c>
      <c r="F208">
        <v>60</v>
      </c>
      <c r="G208">
        <v>56.689</v>
      </c>
      <c r="H208">
        <v>3.1163000000000003</v>
      </c>
    </row>
    <row r="209" spans="1:8" x14ac:dyDescent="0.2">
      <c r="A209">
        <v>2871.4639999999999</v>
      </c>
      <c r="B209">
        <v>-13.43</v>
      </c>
      <c r="C209">
        <v>-13.443</v>
      </c>
      <c r="D209">
        <v>3.49</v>
      </c>
      <c r="E209">
        <v>130.15</v>
      </c>
      <c r="F209">
        <v>60</v>
      </c>
      <c r="G209">
        <v>56.386000000000003</v>
      </c>
      <c r="H209">
        <v>3.1339000000000006</v>
      </c>
    </row>
    <row r="210" spans="1:8" x14ac:dyDescent="0.2">
      <c r="A210">
        <v>2873.0169999999998</v>
      </c>
      <c r="B210">
        <v>-13.481999999999999</v>
      </c>
      <c r="C210">
        <v>-13.496</v>
      </c>
      <c r="D210">
        <v>3.39</v>
      </c>
      <c r="E210">
        <v>132.024</v>
      </c>
      <c r="F210">
        <v>60</v>
      </c>
      <c r="G210">
        <v>56.518000000000001</v>
      </c>
      <c r="H210">
        <v>3.1999</v>
      </c>
    </row>
    <row r="211" spans="1:8" x14ac:dyDescent="0.2">
      <c r="A211">
        <v>2874.873</v>
      </c>
      <c r="B211">
        <v>-13.542</v>
      </c>
      <c r="C211">
        <v>-13.557</v>
      </c>
      <c r="D211">
        <v>3.258</v>
      </c>
      <c r="E211">
        <v>127.291</v>
      </c>
      <c r="F211">
        <v>60</v>
      </c>
      <c r="G211">
        <v>57.308999999999997</v>
      </c>
      <c r="H211">
        <v>3.036</v>
      </c>
    </row>
    <row r="212" spans="1:8" x14ac:dyDescent="0.2">
      <c r="A212">
        <v>2876.7359999999999</v>
      </c>
      <c r="B212">
        <v>-13.602</v>
      </c>
      <c r="C212">
        <v>-13.617000000000001</v>
      </c>
      <c r="D212">
        <v>3.2269999999999999</v>
      </c>
      <c r="E212">
        <v>120.65600000000001</v>
      </c>
      <c r="F212">
        <v>60</v>
      </c>
      <c r="G212">
        <v>57.87</v>
      </c>
      <c r="H212">
        <v>2.8160000000000003</v>
      </c>
    </row>
    <row r="213" spans="1:8" x14ac:dyDescent="0.2">
      <c r="A213">
        <v>2878.6039999999998</v>
      </c>
      <c r="B213">
        <v>-13.657999999999999</v>
      </c>
      <c r="C213">
        <v>-13.673999999999999</v>
      </c>
      <c r="D213">
        <v>3.0739999999999998</v>
      </c>
      <c r="E213">
        <v>116.348</v>
      </c>
      <c r="F213">
        <v>60</v>
      </c>
      <c r="G213">
        <v>58.625</v>
      </c>
      <c r="H213">
        <v>2.6785000000000001</v>
      </c>
    </row>
    <row r="214" spans="1:8" x14ac:dyDescent="0.2">
      <c r="A214">
        <v>2880.4630000000002</v>
      </c>
      <c r="B214">
        <v>-13.712</v>
      </c>
      <c r="C214">
        <v>-13.728999999999999</v>
      </c>
      <c r="D214">
        <v>2.9449999999999998</v>
      </c>
      <c r="E214">
        <v>121.36799999999999</v>
      </c>
      <c r="F214">
        <v>60</v>
      </c>
      <c r="G214">
        <v>57.429000000000002</v>
      </c>
      <c r="H214">
        <v>2.8391000000000002</v>
      </c>
    </row>
    <row r="215" spans="1:8" x14ac:dyDescent="0.2">
      <c r="A215">
        <v>2882.3249999999998</v>
      </c>
      <c r="B215">
        <v>-13.763999999999999</v>
      </c>
      <c r="C215">
        <v>-13.782</v>
      </c>
      <c r="D215">
        <v>2.8260000000000001</v>
      </c>
      <c r="E215">
        <v>134.221</v>
      </c>
      <c r="F215">
        <v>60</v>
      </c>
      <c r="G215">
        <v>56.177999999999997</v>
      </c>
      <c r="H215">
        <v>3.278</v>
      </c>
    </row>
    <row r="216" spans="1:8" x14ac:dyDescent="0.2">
      <c r="A216">
        <v>2884.1849999999999</v>
      </c>
      <c r="B216">
        <v>-13.816000000000001</v>
      </c>
      <c r="C216">
        <v>-13.833</v>
      </c>
      <c r="D216">
        <v>2.7949999999999999</v>
      </c>
      <c r="E216">
        <v>126.309</v>
      </c>
      <c r="F216">
        <v>60</v>
      </c>
      <c r="G216">
        <v>57.563000000000002</v>
      </c>
      <c r="H216">
        <v>3.0019000000000005</v>
      </c>
    </row>
    <row r="217" spans="1:8" x14ac:dyDescent="0.2">
      <c r="A217">
        <v>2886.3580000000002</v>
      </c>
      <c r="B217">
        <v>-13.872999999999999</v>
      </c>
      <c r="C217">
        <v>-13.891999999999999</v>
      </c>
      <c r="D217">
        <v>2.6739999999999999</v>
      </c>
      <c r="E217">
        <v>124.316</v>
      </c>
      <c r="F217">
        <v>60</v>
      </c>
      <c r="G217">
        <v>57.296999999999997</v>
      </c>
      <c r="H217">
        <v>2.9359000000000002</v>
      </c>
    </row>
    <row r="218" spans="1:8" x14ac:dyDescent="0.2">
      <c r="A218">
        <v>2888.5309999999999</v>
      </c>
      <c r="B218">
        <v>-13.929</v>
      </c>
      <c r="C218">
        <v>-13.948</v>
      </c>
      <c r="D218">
        <v>2.593</v>
      </c>
      <c r="E218">
        <v>129.78299999999999</v>
      </c>
      <c r="F218">
        <v>60</v>
      </c>
      <c r="G218">
        <v>56.640999999999998</v>
      </c>
      <c r="H218">
        <v>3.1218000000000004</v>
      </c>
    </row>
    <row r="219" spans="1:8" x14ac:dyDescent="0.2">
      <c r="A219">
        <v>2890.7060000000001</v>
      </c>
      <c r="B219">
        <v>-13.98</v>
      </c>
      <c r="C219">
        <v>-14</v>
      </c>
      <c r="D219">
        <v>2.3929999999999998</v>
      </c>
      <c r="E219">
        <v>128.11699999999999</v>
      </c>
      <c r="F219">
        <v>60</v>
      </c>
      <c r="G219">
        <v>56.957999999999998</v>
      </c>
      <c r="H219">
        <v>3.0635000000000003</v>
      </c>
    </row>
    <row r="220" spans="1:8" x14ac:dyDescent="0.2">
      <c r="A220">
        <v>9518.3029999999999</v>
      </c>
      <c r="B220">
        <v>-14.055999999999999</v>
      </c>
      <c r="C220">
        <v>-14.055999999999999</v>
      </c>
      <c r="D220">
        <v>0</v>
      </c>
      <c r="E220">
        <v>117.32899999999999</v>
      </c>
      <c r="F220">
        <v>60</v>
      </c>
      <c r="G220">
        <v>58.073999999999998</v>
      </c>
      <c r="H220">
        <v>2.7093000000000003</v>
      </c>
    </row>
    <row r="221" spans="1:8" x14ac:dyDescent="0.2">
      <c r="A221">
        <v>9519.5490000000009</v>
      </c>
      <c r="B221">
        <v>-14.115</v>
      </c>
      <c r="C221">
        <v>-14.115</v>
      </c>
      <c r="D221">
        <v>4.718</v>
      </c>
      <c r="E221">
        <v>126.663</v>
      </c>
      <c r="F221">
        <v>60</v>
      </c>
      <c r="G221">
        <v>57.027000000000001</v>
      </c>
      <c r="H221">
        <v>3.0140000000000007</v>
      </c>
    </row>
    <row r="222" spans="1:8" x14ac:dyDescent="0.2">
      <c r="A222">
        <v>9520.7970000000005</v>
      </c>
      <c r="B222">
        <v>-14.172000000000001</v>
      </c>
      <c r="C222">
        <v>-14.172000000000001</v>
      </c>
      <c r="D222">
        <v>4.5709999999999997</v>
      </c>
      <c r="E222">
        <v>128.98699999999999</v>
      </c>
      <c r="F222">
        <v>60</v>
      </c>
      <c r="G222">
        <v>57.268999999999998</v>
      </c>
      <c r="H222">
        <v>3.0943000000000005</v>
      </c>
    </row>
    <row r="223" spans="1:8" x14ac:dyDescent="0.2">
      <c r="A223">
        <v>9522.0370000000003</v>
      </c>
      <c r="B223">
        <v>-14.228999999999999</v>
      </c>
      <c r="C223">
        <v>-14.228999999999999</v>
      </c>
      <c r="D223">
        <v>4.6319999999999997</v>
      </c>
      <c r="E223">
        <v>126.217</v>
      </c>
      <c r="F223">
        <v>60</v>
      </c>
      <c r="G223">
        <v>57.668999999999997</v>
      </c>
      <c r="H223">
        <v>2.9997000000000003</v>
      </c>
    </row>
    <row r="224" spans="1:8" x14ac:dyDescent="0.2">
      <c r="A224">
        <v>9523.2790000000005</v>
      </c>
      <c r="B224">
        <v>-14.287000000000001</v>
      </c>
      <c r="C224">
        <v>-14.287000000000001</v>
      </c>
      <c r="D224">
        <v>4.6310000000000002</v>
      </c>
      <c r="E224">
        <v>122.785</v>
      </c>
      <c r="F224">
        <v>60</v>
      </c>
      <c r="G224">
        <v>57.802</v>
      </c>
      <c r="H224">
        <v>2.8853000000000004</v>
      </c>
    </row>
    <row r="225" spans="1:8" x14ac:dyDescent="0.2">
      <c r="A225">
        <v>9524.5190000000002</v>
      </c>
      <c r="B225">
        <v>-14.343</v>
      </c>
      <c r="C225">
        <v>-14.343</v>
      </c>
      <c r="D225">
        <v>4.5289999999999999</v>
      </c>
      <c r="E225">
        <v>119.56699999999999</v>
      </c>
      <c r="F225">
        <v>60</v>
      </c>
      <c r="G225">
        <v>58.280999999999999</v>
      </c>
      <c r="H225">
        <v>2.7808000000000002</v>
      </c>
    </row>
    <row r="226" spans="1:8" x14ac:dyDescent="0.2">
      <c r="A226">
        <v>9525.7549999999992</v>
      </c>
      <c r="B226">
        <v>-14.396000000000001</v>
      </c>
      <c r="C226">
        <v>-14.396000000000001</v>
      </c>
      <c r="D226">
        <v>4.2930000000000001</v>
      </c>
      <c r="E226">
        <v>117.062</v>
      </c>
      <c r="F226">
        <v>60</v>
      </c>
      <c r="G226">
        <v>58.58</v>
      </c>
      <c r="H226">
        <v>2.7016</v>
      </c>
    </row>
    <row r="227" spans="1:8" x14ac:dyDescent="0.2">
      <c r="A227">
        <v>9527.0010000000002</v>
      </c>
      <c r="B227">
        <v>-14.449</v>
      </c>
      <c r="C227">
        <v>-14.449</v>
      </c>
      <c r="D227">
        <v>4.274</v>
      </c>
      <c r="E227">
        <v>114.828</v>
      </c>
      <c r="F227">
        <v>60</v>
      </c>
      <c r="G227">
        <v>58.718000000000004</v>
      </c>
      <c r="H227">
        <v>2.6312000000000002</v>
      </c>
    </row>
    <row r="228" spans="1:8" x14ac:dyDescent="0.2">
      <c r="A228">
        <v>9528.2420000000002</v>
      </c>
      <c r="B228">
        <v>-14.505000000000001</v>
      </c>
      <c r="C228">
        <v>-14.505000000000001</v>
      </c>
      <c r="D228">
        <v>4.4880000000000004</v>
      </c>
      <c r="E228">
        <v>112.637</v>
      </c>
      <c r="F228">
        <v>60</v>
      </c>
      <c r="G228">
        <v>58.929000000000002</v>
      </c>
      <c r="H228">
        <v>2.5641000000000003</v>
      </c>
    </row>
    <row r="229" spans="1:8" x14ac:dyDescent="0.2">
      <c r="A229">
        <v>9529.482</v>
      </c>
      <c r="B229">
        <v>-14.561</v>
      </c>
      <c r="C229">
        <v>-14.561</v>
      </c>
      <c r="D229">
        <v>4.4989999999999997</v>
      </c>
      <c r="E229">
        <v>112.33</v>
      </c>
      <c r="F229">
        <v>60</v>
      </c>
      <c r="G229">
        <v>58.911000000000001</v>
      </c>
      <c r="H229">
        <v>2.5542000000000002</v>
      </c>
    </row>
    <row r="230" spans="1:8" x14ac:dyDescent="0.2">
      <c r="A230">
        <v>9530.7240000000002</v>
      </c>
      <c r="B230">
        <v>-14.616</v>
      </c>
      <c r="C230">
        <v>-14.616</v>
      </c>
      <c r="D230">
        <v>4.4649999999999999</v>
      </c>
      <c r="E230">
        <v>112.29600000000001</v>
      </c>
      <c r="F230">
        <v>60</v>
      </c>
      <c r="G230">
        <v>58.823</v>
      </c>
      <c r="H230">
        <v>2.5542000000000002</v>
      </c>
    </row>
    <row r="231" spans="1:8" x14ac:dyDescent="0.2">
      <c r="A231">
        <v>9531.9639999999999</v>
      </c>
      <c r="B231">
        <v>-14.670999999999999</v>
      </c>
      <c r="C231">
        <v>-14.670999999999999</v>
      </c>
      <c r="D231">
        <v>4.4340000000000002</v>
      </c>
      <c r="E231">
        <v>112.449</v>
      </c>
      <c r="F231">
        <v>60</v>
      </c>
      <c r="G231">
        <v>59.067999999999998</v>
      </c>
      <c r="H231">
        <v>2.5586000000000002</v>
      </c>
    </row>
    <row r="232" spans="1:8" x14ac:dyDescent="0.2">
      <c r="A232">
        <v>9533.2070000000003</v>
      </c>
      <c r="B232">
        <v>-14.725</v>
      </c>
      <c r="C232">
        <v>-14.725</v>
      </c>
      <c r="D232">
        <v>4.3630000000000004</v>
      </c>
      <c r="E232">
        <v>113.738</v>
      </c>
      <c r="F232">
        <v>60</v>
      </c>
      <c r="G232">
        <v>58.606000000000002</v>
      </c>
      <c r="H232">
        <v>2.5982000000000003</v>
      </c>
    </row>
    <row r="233" spans="1:8" x14ac:dyDescent="0.2">
      <c r="A233">
        <v>9534.4470000000001</v>
      </c>
      <c r="B233">
        <v>-14.778</v>
      </c>
      <c r="C233">
        <v>-14.778</v>
      </c>
      <c r="D233">
        <v>4.2649999999999997</v>
      </c>
      <c r="E233">
        <v>113.527</v>
      </c>
      <c r="F233">
        <v>60</v>
      </c>
      <c r="G233">
        <v>58.774000000000001</v>
      </c>
      <c r="H233">
        <v>2.5916000000000001</v>
      </c>
    </row>
    <row r="234" spans="1:8" x14ac:dyDescent="0.2">
      <c r="A234">
        <v>9535.7019999999993</v>
      </c>
      <c r="B234">
        <v>-14.832000000000001</v>
      </c>
      <c r="C234">
        <v>-14.832000000000001</v>
      </c>
      <c r="D234">
        <v>4.282</v>
      </c>
      <c r="E234">
        <v>113.663</v>
      </c>
      <c r="F234">
        <v>60</v>
      </c>
      <c r="G234">
        <v>58.76</v>
      </c>
      <c r="H234">
        <v>2.5949</v>
      </c>
    </row>
    <row r="235" spans="1:8" x14ac:dyDescent="0.2">
      <c r="A235">
        <v>9536.9480000000003</v>
      </c>
      <c r="B235">
        <v>-14.887</v>
      </c>
      <c r="C235">
        <v>-14.887</v>
      </c>
      <c r="D235">
        <v>4.423</v>
      </c>
      <c r="E235">
        <v>112.40900000000001</v>
      </c>
      <c r="F235">
        <v>60</v>
      </c>
      <c r="G235">
        <v>58.98</v>
      </c>
      <c r="H235">
        <v>2.5575000000000006</v>
      </c>
    </row>
    <row r="236" spans="1:8" x14ac:dyDescent="0.2">
      <c r="A236">
        <v>9538.1919999999991</v>
      </c>
      <c r="B236">
        <v>-14.943</v>
      </c>
      <c r="C236">
        <v>-14.943</v>
      </c>
      <c r="D236">
        <v>4.5149999999999997</v>
      </c>
      <c r="E236">
        <v>110.068</v>
      </c>
      <c r="F236">
        <v>60</v>
      </c>
      <c r="G236">
        <v>59.216000000000001</v>
      </c>
      <c r="H236">
        <v>2.4859999999999998</v>
      </c>
    </row>
    <row r="237" spans="1:8" x14ac:dyDescent="0.2">
      <c r="A237">
        <v>9539.4310000000005</v>
      </c>
      <c r="B237">
        <v>-14.997</v>
      </c>
      <c r="C237">
        <v>-14.997</v>
      </c>
      <c r="D237">
        <v>4.3179999999999996</v>
      </c>
      <c r="E237">
        <v>109.381</v>
      </c>
      <c r="F237">
        <v>60</v>
      </c>
      <c r="G237">
        <v>59.332999999999998</v>
      </c>
      <c r="H237">
        <v>2.4662000000000002</v>
      </c>
    </row>
    <row r="238" spans="1:8" x14ac:dyDescent="0.2">
      <c r="A238">
        <v>9540.6730000000007</v>
      </c>
      <c r="B238">
        <v>-15.048999999999999</v>
      </c>
      <c r="C238">
        <v>-15.048999999999999</v>
      </c>
      <c r="D238">
        <v>4.2309999999999999</v>
      </c>
      <c r="E238">
        <v>109.304</v>
      </c>
      <c r="F238">
        <v>60</v>
      </c>
      <c r="G238">
        <v>59.360999999999997</v>
      </c>
      <c r="H238">
        <v>2.4640000000000004</v>
      </c>
    </row>
    <row r="239" spans="1:8" x14ac:dyDescent="0.2">
      <c r="A239">
        <v>9541.9159999999993</v>
      </c>
      <c r="B239">
        <v>-15.1</v>
      </c>
      <c r="C239">
        <v>-15.1</v>
      </c>
      <c r="D239">
        <v>4.1109999999999998</v>
      </c>
      <c r="E239">
        <v>109.33799999999999</v>
      </c>
      <c r="F239">
        <v>60</v>
      </c>
      <c r="G239">
        <v>59.058</v>
      </c>
      <c r="H239">
        <v>2.4651000000000005</v>
      </c>
    </row>
    <row r="240" spans="1:8" x14ac:dyDescent="0.2">
      <c r="A240">
        <v>9655.3130000000001</v>
      </c>
      <c r="B240">
        <v>-15.166</v>
      </c>
      <c r="C240">
        <v>-15.166</v>
      </c>
      <c r="D240">
        <v>0</v>
      </c>
      <c r="E240">
        <v>96.52</v>
      </c>
      <c r="F240">
        <v>60</v>
      </c>
      <c r="G240">
        <v>60.04</v>
      </c>
      <c r="H240">
        <v>2.0988000000000002</v>
      </c>
    </row>
    <row r="241" spans="1:8" x14ac:dyDescent="0.2">
      <c r="A241">
        <v>9656.5529999999999</v>
      </c>
      <c r="B241">
        <v>-15.223000000000001</v>
      </c>
      <c r="C241">
        <v>-15.223000000000001</v>
      </c>
      <c r="D241">
        <v>4.569</v>
      </c>
      <c r="E241">
        <v>109.048</v>
      </c>
      <c r="F241">
        <v>60</v>
      </c>
      <c r="G241">
        <v>59.466000000000001</v>
      </c>
      <c r="H241">
        <v>2.4563000000000001</v>
      </c>
    </row>
    <row r="242" spans="1:8" x14ac:dyDescent="0.2">
      <c r="A242">
        <v>9657.7929999999997</v>
      </c>
      <c r="B242">
        <v>-15.284000000000001</v>
      </c>
      <c r="C242">
        <v>-15.282</v>
      </c>
      <c r="D242">
        <v>4.83</v>
      </c>
      <c r="E242">
        <v>110.74</v>
      </c>
      <c r="F242">
        <v>60</v>
      </c>
      <c r="G242">
        <v>59.578000000000003</v>
      </c>
      <c r="H242">
        <v>2.5068999999999999</v>
      </c>
    </row>
    <row r="243" spans="1:8" x14ac:dyDescent="0.2">
      <c r="A243">
        <v>9659.0360000000001</v>
      </c>
      <c r="B243">
        <v>-15.342000000000001</v>
      </c>
      <c r="C243">
        <v>-15.340999999999999</v>
      </c>
      <c r="D243">
        <v>4.6920000000000002</v>
      </c>
      <c r="E243">
        <v>109.60599999999999</v>
      </c>
      <c r="F243">
        <v>60</v>
      </c>
      <c r="G243">
        <v>59.386000000000003</v>
      </c>
      <c r="H243">
        <v>2.4728000000000003</v>
      </c>
    </row>
    <row r="244" spans="1:8" x14ac:dyDescent="0.2">
      <c r="A244">
        <v>9660.2790000000005</v>
      </c>
      <c r="B244">
        <v>-15.393000000000001</v>
      </c>
      <c r="C244">
        <v>-15.391</v>
      </c>
      <c r="D244">
        <v>4.0739999999999998</v>
      </c>
      <c r="E244">
        <v>110.505</v>
      </c>
      <c r="F244">
        <v>60</v>
      </c>
      <c r="G244">
        <v>59.454000000000001</v>
      </c>
      <c r="H244">
        <v>2.4992000000000001</v>
      </c>
    </row>
    <row r="245" spans="1:8" x14ac:dyDescent="0.2">
      <c r="A245">
        <v>9661.52</v>
      </c>
      <c r="B245">
        <v>-15.444000000000001</v>
      </c>
      <c r="C245">
        <v>-15.442</v>
      </c>
      <c r="D245">
        <v>4.0970000000000004</v>
      </c>
      <c r="E245">
        <v>110.19499999999999</v>
      </c>
      <c r="F245">
        <v>60</v>
      </c>
      <c r="G245">
        <v>59.966000000000001</v>
      </c>
      <c r="H245">
        <v>2.4904000000000002</v>
      </c>
    </row>
    <row r="246" spans="1:8" x14ac:dyDescent="0.2">
      <c r="A246">
        <v>9663.0730000000003</v>
      </c>
      <c r="B246">
        <v>-15.499000000000001</v>
      </c>
      <c r="C246">
        <v>-15.496</v>
      </c>
      <c r="D246">
        <v>3.4849999999999999</v>
      </c>
      <c r="E246">
        <v>111.473</v>
      </c>
      <c r="F246">
        <v>60</v>
      </c>
      <c r="G246">
        <v>59.372</v>
      </c>
      <c r="H246">
        <v>2.5289000000000001</v>
      </c>
    </row>
    <row r="247" spans="1:8" x14ac:dyDescent="0.2">
      <c r="A247">
        <v>9664.3140000000003</v>
      </c>
      <c r="B247">
        <v>-15.553000000000001</v>
      </c>
      <c r="C247">
        <v>-15.55</v>
      </c>
      <c r="D247">
        <v>4.3540000000000001</v>
      </c>
      <c r="E247">
        <v>111.574</v>
      </c>
      <c r="F247">
        <v>60</v>
      </c>
      <c r="G247">
        <v>59.441000000000003</v>
      </c>
      <c r="H247">
        <v>2.5322000000000005</v>
      </c>
    </row>
    <row r="248" spans="1:8" x14ac:dyDescent="0.2">
      <c r="A248">
        <v>9665.5550000000003</v>
      </c>
      <c r="B248">
        <v>-15.614000000000001</v>
      </c>
      <c r="C248">
        <v>-15.611000000000001</v>
      </c>
      <c r="D248">
        <v>4.875</v>
      </c>
      <c r="E248">
        <v>111.81100000000001</v>
      </c>
      <c r="F248">
        <v>60</v>
      </c>
      <c r="G248">
        <v>59.540999999999997</v>
      </c>
      <c r="H248">
        <v>2.5388000000000002</v>
      </c>
    </row>
    <row r="249" spans="1:8" x14ac:dyDescent="0.2">
      <c r="A249">
        <v>9666.7990000000009</v>
      </c>
      <c r="B249">
        <v>-15.676</v>
      </c>
      <c r="C249">
        <v>-15.672000000000001</v>
      </c>
      <c r="D249">
        <v>4.95</v>
      </c>
      <c r="E249">
        <v>109.58799999999999</v>
      </c>
      <c r="F249">
        <v>60</v>
      </c>
      <c r="G249">
        <v>59.749000000000002</v>
      </c>
      <c r="H249">
        <v>2.4717000000000002</v>
      </c>
    </row>
    <row r="250" spans="1:8" x14ac:dyDescent="0.2">
      <c r="A250">
        <v>9668.0419999999995</v>
      </c>
      <c r="B250">
        <v>-15.734999999999999</v>
      </c>
      <c r="C250">
        <v>-15.73</v>
      </c>
      <c r="D250">
        <v>4.6589999999999998</v>
      </c>
      <c r="E250">
        <v>108.16200000000001</v>
      </c>
      <c r="F250">
        <v>60</v>
      </c>
      <c r="G250">
        <v>59.628999999999998</v>
      </c>
      <c r="H250">
        <v>2.4299000000000004</v>
      </c>
    </row>
    <row r="251" spans="1:8" x14ac:dyDescent="0.2">
      <c r="A251">
        <v>9669.2849999999999</v>
      </c>
      <c r="B251">
        <v>-15.79</v>
      </c>
      <c r="C251">
        <v>-15.785</v>
      </c>
      <c r="D251">
        <v>4.4020000000000001</v>
      </c>
      <c r="E251">
        <v>107.634</v>
      </c>
      <c r="F251">
        <v>60</v>
      </c>
      <c r="G251">
        <v>59.741999999999997</v>
      </c>
      <c r="H251">
        <v>2.4144999999999999</v>
      </c>
    </row>
    <row r="252" spans="1:8" x14ac:dyDescent="0.2">
      <c r="A252">
        <v>9670.5259999999998</v>
      </c>
      <c r="B252">
        <v>-15.843</v>
      </c>
      <c r="C252">
        <v>-15.839</v>
      </c>
      <c r="D252">
        <v>4.3150000000000004</v>
      </c>
      <c r="E252">
        <v>109.88800000000001</v>
      </c>
      <c r="F252">
        <v>60</v>
      </c>
      <c r="G252">
        <v>59.476999999999997</v>
      </c>
      <c r="H252">
        <v>2.4805000000000001</v>
      </c>
    </row>
    <row r="253" spans="1:8" x14ac:dyDescent="0.2">
      <c r="A253">
        <v>9671.77</v>
      </c>
      <c r="B253">
        <v>-15.895</v>
      </c>
      <c r="C253">
        <v>-15.89</v>
      </c>
      <c r="D253">
        <v>4.1100000000000003</v>
      </c>
      <c r="E253">
        <v>113.032</v>
      </c>
      <c r="F253">
        <v>60</v>
      </c>
      <c r="G253">
        <v>59.347000000000001</v>
      </c>
      <c r="H253">
        <v>2.5762000000000005</v>
      </c>
    </row>
    <row r="254" spans="1:8" x14ac:dyDescent="0.2">
      <c r="A254">
        <v>9673</v>
      </c>
      <c r="B254">
        <v>-15.945</v>
      </c>
      <c r="C254">
        <v>-15.94</v>
      </c>
      <c r="D254">
        <v>4.0460000000000003</v>
      </c>
      <c r="E254">
        <v>113.361</v>
      </c>
      <c r="F254">
        <v>60</v>
      </c>
      <c r="G254">
        <v>59.146000000000001</v>
      </c>
      <c r="H254">
        <v>2.5861000000000001</v>
      </c>
    </row>
    <row r="255" spans="1:8" x14ac:dyDescent="0.2">
      <c r="A255">
        <v>9674.5349999999999</v>
      </c>
      <c r="B255">
        <v>-16.006</v>
      </c>
      <c r="C255">
        <v>-16</v>
      </c>
      <c r="D255">
        <v>3.9470000000000001</v>
      </c>
      <c r="E255">
        <v>114.646</v>
      </c>
      <c r="F255">
        <v>60</v>
      </c>
      <c r="G255">
        <v>59.182000000000002</v>
      </c>
      <c r="H255">
        <v>2.6257000000000001</v>
      </c>
    </row>
    <row r="256" spans="1:8" x14ac:dyDescent="0.2">
      <c r="A256">
        <v>9675.7839999999997</v>
      </c>
      <c r="B256">
        <v>-16.056999999999999</v>
      </c>
      <c r="C256">
        <v>-16.050999999999998</v>
      </c>
      <c r="D256">
        <v>4.0549999999999997</v>
      </c>
      <c r="E256">
        <v>114.214</v>
      </c>
      <c r="F256">
        <v>60</v>
      </c>
      <c r="G256">
        <v>59.113</v>
      </c>
      <c r="H256">
        <v>2.6125000000000003</v>
      </c>
    </row>
    <row r="257" spans="1:8" x14ac:dyDescent="0.2">
      <c r="A257">
        <v>9677.0259999999998</v>
      </c>
      <c r="B257">
        <v>-16.111000000000001</v>
      </c>
      <c r="C257">
        <v>-16.103999999999999</v>
      </c>
      <c r="D257">
        <v>4.3239999999999998</v>
      </c>
      <c r="E257">
        <v>114.328</v>
      </c>
      <c r="F257">
        <v>60</v>
      </c>
      <c r="G257">
        <v>59.069000000000003</v>
      </c>
      <c r="H257">
        <v>2.6158000000000001</v>
      </c>
    </row>
    <row r="258" spans="1:8" x14ac:dyDescent="0.2">
      <c r="A258">
        <v>9678.2669999999998</v>
      </c>
      <c r="B258">
        <v>-16.178999999999998</v>
      </c>
      <c r="C258">
        <v>-16.172000000000001</v>
      </c>
      <c r="D258">
        <v>5.423</v>
      </c>
      <c r="E258">
        <v>112.176</v>
      </c>
      <c r="F258">
        <v>60</v>
      </c>
      <c r="G258">
        <v>59.313000000000002</v>
      </c>
      <c r="H258">
        <v>2.5498000000000003</v>
      </c>
    </row>
    <row r="259" spans="1:8" x14ac:dyDescent="0.2">
      <c r="A259">
        <v>9679.1980000000003</v>
      </c>
      <c r="B259">
        <v>-16.238</v>
      </c>
      <c r="C259">
        <v>-16.23</v>
      </c>
      <c r="D259">
        <v>6.3</v>
      </c>
      <c r="E259">
        <v>110.533</v>
      </c>
      <c r="F259">
        <v>60</v>
      </c>
      <c r="G259">
        <v>59.758000000000003</v>
      </c>
      <c r="H259">
        <v>2.5003000000000002</v>
      </c>
    </row>
    <row r="260" spans="1:8" x14ac:dyDescent="0.2">
      <c r="A260">
        <v>9680.1139999999996</v>
      </c>
      <c r="B260">
        <v>-16.297999999999998</v>
      </c>
      <c r="C260">
        <v>-16.291</v>
      </c>
      <c r="D260">
        <v>6.5579999999999998</v>
      </c>
      <c r="E260">
        <v>109.056</v>
      </c>
      <c r="F260">
        <v>60</v>
      </c>
      <c r="G260">
        <v>59.482999999999997</v>
      </c>
      <c r="H260">
        <v>2.4563000000000001</v>
      </c>
    </row>
    <row r="261" spans="1:8" x14ac:dyDescent="0.2">
      <c r="A261">
        <v>9681.0310000000009</v>
      </c>
      <c r="B261">
        <v>-16.358000000000001</v>
      </c>
      <c r="C261">
        <v>-16.350000000000001</v>
      </c>
      <c r="D261">
        <v>6.4989999999999997</v>
      </c>
      <c r="E261">
        <v>109.637</v>
      </c>
      <c r="F261">
        <v>60</v>
      </c>
      <c r="G261">
        <v>59.387</v>
      </c>
      <c r="H261">
        <v>2.4739000000000004</v>
      </c>
    </row>
    <row r="262" spans="1:8" x14ac:dyDescent="0.2">
      <c r="A262">
        <v>9681.9660000000003</v>
      </c>
      <c r="B262">
        <v>-16.417999999999999</v>
      </c>
      <c r="C262">
        <v>-16.41</v>
      </c>
      <c r="D262">
        <v>6.3710000000000004</v>
      </c>
      <c r="E262">
        <v>112.31100000000001</v>
      </c>
      <c r="F262">
        <v>60</v>
      </c>
      <c r="G262">
        <v>59.192999999999998</v>
      </c>
      <c r="H262">
        <v>2.5542000000000002</v>
      </c>
    </row>
    <row r="263" spans="1:8" x14ac:dyDescent="0.2">
      <c r="A263">
        <v>9682.8979999999992</v>
      </c>
      <c r="B263">
        <v>-16.478000000000002</v>
      </c>
      <c r="C263">
        <v>-16.469000000000001</v>
      </c>
      <c r="D263">
        <v>6.3230000000000004</v>
      </c>
      <c r="E263">
        <v>111.694</v>
      </c>
      <c r="F263">
        <v>60</v>
      </c>
      <c r="G263">
        <v>59.518000000000001</v>
      </c>
      <c r="H263">
        <v>2.5355000000000003</v>
      </c>
    </row>
    <row r="264" spans="1:8" x14ac:dyDescent="0.2">
      <c r="A264">
        <v>9683.83</v>
      </c>
      <c r="B264">
        <v>-16.535</v>
      </c>
      <c r="C264">
        <v>-16.526</v>
      </c>
      <c r="D264">
        <v>6.1660000000000004</v>
      </c>
      <c r="E264">
        <v>109.42100000000001</v>
      </c>
      <c r="F264">
        <v>60</v>
      </c>
      <c r="G264">
        <v>59.954999999999998</v>
      </c>
      <c r="H264">
        <v>2.4673000000000003</v>
      </c>
    </row>
    <row r="265" spans="1:8" x14ac:dyDescent="0.2">
      <c r="A265">
        <v>9684.7620000000006</v>
      </c>
      <c r="B265">
        <v>-16.591000000000001</v>
      </c>
      <c r="C265">
        <v>-16.581</v>
      </c>
      <c r="D265">
        <v>5.9370000000000003</v>
      </c>
      <c r="E265">
        <v>104.28100000000001</v>
      </c>
      <c r="F265">
        <v>60</v>
      </c>
      <c r="G265">
        <v>60.2</v>
      </c>
      <c r="H265">
        <v>2.3166000000000002</v>
      </c>
    </row>
    <row r="266" spans="1:8" x14ac:dyDescent="0.2">
      <c r="A266">
        <v>9685.6929999999993</v>
      </c>
      <c r="B266">
        <v>-16.646000000000001</v>
      </c>
      <c r="C266">
        <v>-16.635999999999999</v>
      </c>
      <c r="D266">
        <v>5.8849999999999998</v>
      </c>
      <c r="E266">
        <v>101.628</v>
      </c>
      <c r="F266">
        <v>60</v>
      </c>
      <c r="G266">
        <v>60.628</v>
      </c>
      <c r="H266">
        <v>2.2406999999999999</v>
      </c>
    </row>
    <row r="267" spans="1:8" x14ac:dyDescent="0.2">
      <c r="A267">
        <v>9686.6229999999996</v>
      </c>
      <c r="B267">
        <v>-16.701000000000001</v>
      </c>
      <c r="C267">
        <v>-16.690000000000001</v>
      </c>
      <c r="D267">
        <v>5.8129999999999997</v>
      </c>
      <c r="E267">
        <v>98.820999999999998</v>
      </c>
      <c r="F267">
        <v>60</v>
      </c>
      <c r="G267">
        <v>60.484000000000002</v>
      </c>
      <c r="H267">
        <v>2.1626000000000003</v>
      </c>
    </row>
    <row r="268" spans="1:8" x14ac:dyDescent="0.2">
      <c r="A268">
        <v>9687.5529999999999</v>
      </c>
      <c r="B268">
        <v>-16.753</v>
      </c>
      <c r="C268">
        <v>-16.742000000000001</v>
      </c>
      <c r="D268">
        <v>5.5750000000000002</v>
      </c>
      <c r="E268">
        <v>97.573999999999998</v>
      </c>
      <c r="F268">
        <v>60</v>
      </c>
      <c r="G268">
        <v>60.566000000000003</v>
      </c>
      <c r="H268">
        <v>2.1274000000000002</v>
      </c>
    </row>
    <row r="269" spans="1:8" x14ac:dyDescent="0.2">
      <c r="A269">
        <v>9688.491</v>
      </c>
      <c r="B269">
        <v>-16.803000000000001</v>
      </c>
      <c r="C269">
        <v>-16.792000000000002</v>
      </c>
      <c r="D269">
        <v>5.3179999999999996</v>
      </c>
      <c r="E269">
        <v>96.893000000000001</v>
      </c>
      <c r="F269">
        <v>60</v>
      </c>
      <c r="G269">
        <v>60.707000000000001</v>
      </c>
      <c r="H269">
        <v>2.1087000000000002</v>
      </c>
    </row>
    <row r="270" spans="1:8" x14ac:dyDescent="0.2">
      <c r="A270">
        <v>9689.7350000000006</v>
      </c>
      <c r="B270">
        <v>-16.867000000000001</v>
      </c>
      <c r="C270">
        <v>-16.856000000000002</v>
      </c>
      <c r="D270">
        <v>5.12</v>
      </c>
      <c r="E270">
        <v>94.962000000000003</v>
      </c>
      <c r="F270">
        <v>60</v>
      </c>
      <c r="G270">
        <v>60.933</v>
      </c>
      <c r="H270">
        <v>2.0559000000000003</v>
      </c>
    </row>
    <row r="271" spans="1:8" x14ac:dyDescent="0.2">
      <c r="A271">
        <v>9690.9770000000008</v>
      </c>
      <c r="B271">
        <v>-16.928000000000001</v>
      </c>
      <c r="C271">
        <v>-16.916</v>
      </c>
      <c r="D271">
        <v>4.8719999999999999</v>
      </c>
      <c r="E271">
        <v>95.917000000000002</v>
      </c>
      <c r="F271">
        <v>60</v>
      </c>
      <c r="G271">
        <v>60.469000000000001</v>
      </c>
      <c r="H271">
        <v>2.0823</v>
      </c>
    </row>
    <row r="272" spans="1:8" x14ac:dyDescent="0.2">
      <c r="A272">
        <v>9692.2189999999991</v>
      </c>
      <c r="B272">
        <v>-16.989999999999998</v>
      </c>
      <c r="C272">
        <v>-16.978000000000002</v>
      </c>
      <c r="D272">
        <v>4.9720000000000004</v>
      </c>
      <c r="E272">
        <v>97.319000000000003</v>
      </c>
      <c r="F272">
        <v>60</v>
      </c>
      <c r="G272">
        <v>60.863</v>
      </c>
      <c r="H272">
        <v>2.1208</v>
      </c>
    </row>
    <row r="273" spans="1:8" x14ac:dyDescent="0.2">
      <c r="A273">
        <v>9693.4570000000003</v>
      </c>
      <c r="B273">
        <v>-17.048999999999999</v>
      </c>
      <c r="C273">
        <v>-17.036000000000001</v>
      </c>
      <c r="D273">
        <v>4.7210000000000001</v>
      </c>
      <c r="E273">
        <v>94.816999999999993</v>
      </c>
      <c r="F273">
        <v>60</v>
      </c>
      <c r="G273">
        <v>61.122999999999998</v>
      </c>
      <c r="H273">
        <v>2.0526000000000004</v>
      </c>
    </row>
    <row r="274" spans="1:8" x14ac:dyDescent="0.2">
      <c r="A274">
        <v>9694.6959999999999</v>
      </c>
      <c r="B274">
        <v>-17.103999999999999</v>
      </c>
      <c r="C274">
        <v>-17.091000000000001</v>
      </c>
      <c r="D274">
        <v>4.4349999999999996</v>
      </c>
      <c r="E274">
        <v>97.06</v>
      </c>
      <c r="F274">
        <v>60</v>
      </c>
      <c r="G274">
        <v>60.661000000000001</v>
      </c>
      <c r="H274">
        <v>2.1131000000000002</v>
      </c>
    </row>
    <row r="275" spans="1:8" x14ac:dyDescent="0.2">
      <c r="A275">
        <v>9695.94</v>
      </c>
      <c r="B275">
        <v>-17.164000000000001</v>
      </c>
      <c r="C275">
        <v>-17.149999999999999</v>
      </c>
      <c r="D275">
        <v>4.7380000000000004</v>
      </c>
      <c r="E275">
        <v>95.462999999999994</v>
      </c>
      <c r="F275">
        <v>60</v>
      </c>
      <c r="G275">
        <v>60.881</v>
      </c>
      <c r="H275">
        <v>2.0702000000000003</v>
      </c>
    </row>
    <row r="276" spans="1:8" x14ac:dyDescent="0.2">
      <c r="A276">
        <v>9697.1830000000009</v>
      </c>
      <c r="B276">
        <v>-17.228999999999999</v>
      </c>
      <c r="C276">
        <v>-17.215</v>
      </c>
      <c r="D276">
        <v>5.1859999999999999</v>
      </c>
      <c r="E276">
        <v>95.153999999999996</v>
      </c>
      <c r="F276">
        <v>60</v>
      </c>
      <c r="G276">
        <v>61.206000000000003</v>
      </c>
      <c r="H276">
        <v>2.0614000000000003</v>
      </c>
    </row>
    <row r="277" spans="1:8" x14ac:dyDescent="0.2">
      <c r="A277">
        <v>9698.4259999999995</v>
      </c>
      <c r="B277">
        <v>-17.295000000000002</v>
      </c>
      <c r="C277">
        <v>-17.28</v>
      </c>
      <c r="D277">
        <v>5.2750000000000004</v>
      </c>
      <c r="E277">
        <v>88.155000000000001</v>
      </c>
      <c r="F277">
        <v>60</v>
      </c>
      <c r="G277">
        <v>61.991</v>
      </c>
      <c r="H277">
        <v>1.8755000000000002</v>
      </c>
    </row>
    <row r="278" spans="1:8" x14ac:dyDescent="0.2">
      <c r="A278">
        <v>9699.3580000000002</v>
      </c>
      <c r="B278">
        <v>-17.346</v>
      </c>
      <c r="C278">
        <v>-17.331</v>
      </c>
      <c r="D278">
        <v>5.4359999999999999</v>
      </c>
      <c r="E278">
        <v>84.463999999999999</v>
      </c>
      <c r="F278">
        <v>60</v>
      </c>
      <c r="G278">
        <v>61.935000000000002</v>
      </c>
      <c r="H278">
        <v>1.7809000000000001</v>
      </c>
    </row>
    <row r="279" spans="1:8" x14ac:dyDescent="0.2">
      <c r="A279">
        <v>9700.2839999999997</v>
      </c>
      <c r="B279">
        <v>-17.398</v>
      </c>
      <c r="C279">
        <v>-17.382999999999999</v>
      </c>
      <c r="D279">
        <v>5.6529999999999996</v>
      </c>
      <c r="E279">
        <v>80.254999999999995</v>
      </c>
      <c r="F279">
        <v>60</v>
      </c>
      <c r="G279">
        <v>62.658000000000001</v>
      </c>
      <c r="H279">
        <v>1.6742000000000001</v>
      </c>
    </row>
    <row r="280" spans="1:8" x14ac:dyDescent="0.2">
      <c r="A280">
        <v>9701.2160000000003</v>
      </c>
      <c r="B280">
        <v>-17.45</v>
      </c>
      <c r="C280">
        <v>-17.434000000000001</v>
      </c>
      <c r="D280">
        <v>5.4880000000000004</v>
      </c>
      <c r="E280">
        <v>79.236999999999995</v>
      </c>
      <c r="F280">
        <v>60</v>
      </c>
      <c r="G280">
        <v>61.872</v>
      </c>
      <c r="H280">
        <v>1.6489000000000003</v>
      </c>
    </row>
    <row r="281" spans="1:8" x14ac:dyDescent="0.2">
      <c r="A281">
        <v>9702.1470000000008</v>
      </c>
      <c r="B281">
        <v>-17.501000000000001</v>
      </c>
      <c r="C281">
        <v>-17.486000000000001</v>
      </c>
      <c r="D281">
        <v>5.5039999999999996</v>
      </c>
      <c r="E281">
        <v>81.191000000000003</v>
      </c>
      <c r="F281">
        <v>60</v>
      </c>
      <c r="G281">
        <v>61.863999999999997</v>
      </c>
      <c r="H281">
        <v>1.6973</v>
      </c>
    </row>
    <row r="282" spans="1:8" x14ac:dyDescent="0.2">
      <c r="A282">
        <v>9703.0810000000001</v>
      </c>
      <c r="B282">
        <v>-17.556999999999999</v>
      </c>
      <c r="C282">
        <v>-17.541</v>
      </c>
      <c r="D282">
        <v>5.96</v>
      </c>
      <c r="E282">
        <v>81.747</v>
      </c>
      <c r="F282">
        <v>60</v>
      </c>
      <c r="G282">
        <v>61.96</v>
      </c>
      <c r="H282">
        <v>1.7116000000000002</v>
      </c>
    </row>
    <row r="283" spans="1:8" x14ac:dyDescent="0.2">
      <c r="A283">
        <v>9704.0120000000006</v>
      </c>
      <c r="B283">
        <v>-17.614000000000001</v>
      </c>
      <c r="C283">
        <v>-17.597999999999999</v>
      </c>
      <c r="D283">
        <v>6.0529999999999999</v>
      </c>
      <c r="E283">
        <v>83.492000000000004</v>
      </c>
      <c r="F283">
        <v>60</v>
      </c>
      <c r="G283">
        <v>61.901000000000003</v>
      </c>
      <c r="H283">
        <v>1.7556000000000003</v>
      </c>
    </row>
    <row r="284" spans="1:8" x14ac:dyDescent="0.2">
      <c r="A284">
        <v>9704.9419999999991</v>
      </c>
      <c r="B284">
        <v>-17.670000000000002</v>
      </c>
      <c r="C284">
        <v>-17.654</v>
      </c>
      <c r="D284">
        <v>5.9989999999999997</v>
      </c>
      <c r="E284">
        <v>80.093000000000004</v>
      </c>
      <c r="F284">
        <v>60</v>
      </c>
      <c r="G284">
        <v>62.718000000000004</v>
      </c>
      <c r="H284">
        <v>1.6709000000000001</v>
      </c>
    </row>
    <row r="285" spans="1:8" x14ac:dyDescent="0.2">
      <c r="A285">
        <v>9705.875</v>
      </c>
      <c r="B285">
        <v>-17.725999999999999</v>
      </c>
      <c r="C285">
        <v>-17.709</v>
      </c>
      <c r="D285">
        <v>5.9359999999999999</v>
      </c>
      <c r="E285">
        <v>74.731999999999999</v>
      </c>
      <c r="F285">
        <v>60</v>
      </c>
      <c r="G285">
        <v>63.13</v>
      </c>
      <c r="H285">
        <v>1.5389000000000002</v>
      </c>
    </row>
    <row r="286" spans="1:8" x14ac:dyDescent="0.2">
      <c r="A286">
        <v>9706.8070000000007</v>
      </c>
      <c r="B286">
        <v>-17.779</v>
      </c>
      <c r="C286">
        <v>-17.760999999999999</v>
      </c>
      <c r="D286">
        <v>5.6029999999999998</v>
      </c>
      <c r="E286">
        <v>73.637</v>
      </c>
      <c r="F286">
        <v>60</v>
      </c>
      <c r="G286">
        <v>62.277999999999999</v>
      </c>
      <c r="H286">
        <v>1.5125000000000002</v>
      </c>
    </row>
    <row r="287" spans="1:8" x14ac:dyDescent="0.2">
      <c r="A287">
        <v>9708.0460000000003</v>
      </c>
      <c r="B287">
        <v>-17.841999999999999</v>
      </c>
      <c r="C287">
        <v>-17.824000000000002</v>
      </c>
      <c r="D287">
        <v>5.08</v>
      </c>
      <c r="E287">
        <v>87.653000000000006</v>
      </c>
      <c r="F287">
        <v>60</v>
      </c>
      <c r="G287">
        <v>60.865000000000002</v>
      </c>
      <c r="H287">
        <v>1.8623000000000003</v>
      </c>
    </row>
    <row r="288" spans="1:8" x14ac:dyDescent="0.2">
      <c r="A288">
        <v>9709.2890000000007</v>
      </c>
      <c r="B288">
        <v>-17.901</v>
      </c>
      <c r="C288">
        <v>-17.882999999999999</v>
      </c>
      <c r="D288">
        <v>4.7149999999999999</v>
      </c>
      <c r="E288">
        <v>103.229</v>
      </c>
      <c r="F288">
        <v>60</v>
      </c>
      <c r="G288">
        <v>59.198999999999998</v>
      </c>
      <c r="H288">
        <v>2.2858000000000001</v>
      </c>
    </row>
    <row r="289" spans="1:8" x14ac:dyDescent="0.2">
      <c r="A289">
        <v>9710.5290000000005</v>
      </c>
      <c r="B289">
        <v>-17.96</v>
      </c>
      <c r="C289">
        <v>-17.940999999999999</v>
      </c>
      <c r="D289">
        <v>4.7089999999999996</v>
      </c>
      <c r="E289">
        <v>117.251</v>
      </c>
      <c r="F289">
        <v>60</v>
      </c>
      <c r="G289">
        <v>58.475999999999999</v>
      </c>
      <c r="H289">
        <v>2.7071000000000001</v>
      </c>
    </row>
    <row r="290" spans="1:8" x14ac:dyDescent="0.2">
      <c r="A290">
        <v>9711.7720000000008</v>
      </c>
      <c r="B290">
        <v>-18.018999999999998</v>
      </c>
      <c r="C290">
        <v>-18</v>
      </c>
      <c r="D290">
        <v>4.742</v>
      </c>
      <c r="E290">
        <v>121.08499999999999</v>
      </c>
      <c r="F290">
        <v>60</v>
      </c>
      <c r="G290">
        <v>58.448999999999998</v>
      </c>
      <c r="H290">
        <v>2.8292000000000002</v>
      </c>
    </row>
    <row r="291" spans="1:8" x14ac:dyDescent="0.2">
      <c r="A291">
        <v>9713.018</v>
      </c>
      <c r="B291">
        <v>-18.077000000000002</v>
      </c>
      <c r="C291">
        <v>-18.058</v>
      </c>
      <c r="D291">
        <v>4.6440000000000001</v>
      </c>
      <c r="E291">
        <v>120.119</v>
      </c>
      <c r="F291">
        <v>60</v>
      </c>
      <c r="G291">
        <v>58.482999999999997</v>
      </c>
      <c r="H291">
        <v>2.7984000000000004</v>
      </c>
    </row>
    <row r="292" spans="1:8" x14ac:dyDescent="0.2">
      <c r="A292">
        <v>9714.26</v>
      </c>
      <c r="B292">
        <v>-18.134</v>
      </c>
      <c r="C292">
        <v>-18.114000000000001</v>
      </c>
      <c r="D292">
        <v>4.5389999999999997</v>
      </c>
      <c r="E292">
        <v>121.718</v>
      </c>
      <c r="F292">
        <v>60</v>
      </c>
      <c r="G292">
        <v>58.353999999999999</v>
      </c>
      <c r="H292">
        <v>2.8501000000000003</v>
      </c>
    </row>
    <row r="293" spans="1:8" x14ac:dyDescent="0.2">
      <c r="A293">
        <v>9715.5049999999992</v>
      </c>
      <c r="B293">
        <v>-18.190999999999999</v>
      </c>
      <c r="C293">
        <v>-18.170999999999999</v>
      </c>
      <c r="D293">
        <v>4.5279999999999996</v>
      </c>
      <c r="E293">
        <v>121.89700000000001</v>
      </c>
      <c r="F293">
        <v>60</v>
      </c>
      <c r="G293">
        <v>57.886000000000003</v>
      </c>
      <c r="H293">
        <v>2.8556000000000004</v>
      </c>
    </row>
    <row r="294" spans="1:8" x14ac:dyDescent="0.2">
      <c r="A294">
        <v>9716.75</v>
      </c>
      <c r="B294">
        <v>-18.247</v>
      </c>
      <c r="C294">
        <v>-18.227</v>
      </c>
      <c r="D294">
        <v>4.5069999999999997</v>
      </c>
      <c r="E294">
        <v>121.239</v>
      </c>
      <c r="F294">
        <v>60</v>
      </c>
      <c r="G294">
        <v>58.457000000000001</v>
      </c>
      <c r="H294">
        <v>2.8347000000000002</v>
      </c>
    </row>
    <row r="295" spans="1:8" x14ac:dyDescent="0.2">
      <c r="A295">
        <v>9717.9940000000006</v>
      </c>
      <c r="B295">
        <v>-18.303999999999998</v>
      </c>
      <c r="C295">
        <v>-18.283000000000001</v>
      </c>
      <c r="D295">
        <v>4.5620000000000003</v>
      </c>
      <c r="E295">
        <v>117.154</v>
      </c>
      <c r="F295">
        <v>60</v>
      </c>
      <c r="G295">
        <v>58.476999999999997</v>
      </c>
      <c r="H295">
        <v>2.7038000000000002</v>
      </c>
    </row>
    <row r="296" spans="1:8" x14ac:dyDescent="0.2">
      <c r="A296">
        <v>9719.2389999999996</v>
      </c>
      <c r="B296">
        <v>-18.36</v>
      </c>
      <c r="C296">
        <v>-18.338999999999999</v>
      </c>
      <c r="D296">
        <v>4.4379999999999997</v>
      </c>
      <c r="E296">
        <v>119.964</v>
      </c>
      <c r="F296">
        <v>60</v>
      </c>
      <c r="G296">
        <v>58.875999999999998</v>
      </c>
      <c r="H296">
        <v>2.7929000000000004</v>
      </c>
    </row>
    <row r="297" spans="1:8" x14ac:dyDescent="0.2">
      <c r="A297">
        <v>9720.4789999999994</v>
      </c>
      <c r="B297">
        <v>-18.416</v>
      </c>
      <c r="C297">
        <v>-18.395</v>
      </c>
      <c r="D297">
        <v>4.5170000000000003</v>
      </c>
      <c r="E297">
        <v>115.072</v>
      </c>
      <c r="F297">
        <v>60</v>
      </c>
      <c r="G297">
        <v>59.03</v>
      </c>
      <c r="H297">
        <v>2.6389</v>
      </c>
    </row>
    <row r="298" spans="1:8" x14ac:dyDescent="0.2">
      <c r="A298">
        <v>9721.7250000000004</v>
      </c>
      <c r="B298">
        <v>-18.472999999999999</v>
      </c>
      <c r="C298">
        <v>-18.452000000000002</v>
      </c>
      <c r="D298">
        <v>4.5599999999999996</v>
      </c>
      <c r="E298">
        <v>113.705</v>
      </c>
      <c r="F298">
        <v>60</v>
      </c>
      <c r="G298">
        <v>59.198999999999998</v>
      </c>
      <c r="H298">
        <v>2.5971000000000006</v>
      </c>
    </row>
    <row r="299" spans="1:8" x14ac:dyDescent="0.2">
      <c r="A299">
        <v>9722.9680000000008</v>
      </c>
      <c r="B299">
        <v>-18.532</v>
      </c>
      <c r="C299">
        <v>-18.510000000000002</v>
      </c>
      <c r="D299">
        <v>4.6779999999999999</v>
      </c>
      <c r="E299">
        <v>117.395</v>
      </c>
      <c r="F299">
        <v>60</v>
      </c>
      <c r="G299">
        <v>58.033999999999999</v>
      </c>
      <c r="H299">
        <v>2.7115</v>
      </c>
    </row>
    <row r="300" spans="1:8" x14ac:dyDescent="0.2">
      <c r="A300">
        <v>9724.2129999999997</v>
      </c>
      <c r="B300">
        <v>-18.591999999999999</v>
      </c>
      <c r="C300">
        <v>-18.568999999999999</v>
      </c>
      <c r="D300">
        <v>4.7640000000000002</v>
      </c>
      <c r="E300">
        <v>119.944</v>
      </c>
      <c r="F300">
        <v>60</v>
      </c>
      <c r="G300">
        <v>58.420999999999999</v>
      </c>
      <c r="H300">
        <v>2.7929000000000004</v>
      </c>
    </row>
    <row r="301" spans="1:8" x14ac:dyDescent="0.2">
      <c r="A301">
        <v>9725.4560000000001</v>
      </c>
      <c r="B301">
        <v>-18.649000000000001</v>
      </c>
      <c r="C301">
        <v>-18.626000000000001</v>
      </c>
      <c r="D301">
        <v>4.5830000000000002</v>
      </c>
      <c r="E301">
        <v>120.214</v>
      </c>
      <c r="F301">
        <v>60</v>
      </c>
      <c r="G301">
        <v>57.679000000000002</v>
      </c>
      <c r="H301">
        <v>2.8017000000000003</v>
      </c>
    </row>
    <row r="302" spans="1:8" x14ac:dyDescent="0.2">
      <c r="A302">
        <v>9727.0069999999996</v>
      </c>
      <c r="B302">
        <v>-18.709</v>
      </c>
      <c r="C302">
        <v>-18.686</v>
      </c>
      <c r="D302">
        <v>3.843</v>
      </c>
      <c r="E302">
        <v>114.24</v>
      </c>
      <c r="F302">
        <v>60</v>
      </c>
      <c r="G302">
        <v>58.93</v>
      </c>
      <c r="H302">
        <v>2.6135999999999999</v>
      </c>
    </row>
    <row r="303" spans="1:8" x14ac:dyDescent="0.2">
      <c r="A303">
        <v>9728.5589999999993</v>
      </c>
      <c r="B303">
        <v>-18.765999999999998</v>
      </c>
      <c r="C303">
        <v>-18.742000000000001</v>
      </c>
      <c r="D303">
        <v>3.6190000000000002</v>
      </c>
      <c r="E303">
        <v>116.015</v>
      </c>
      <c r="F303">
        <v>60</v>
      </c>
      <c r="G303">
        <v>58.453000000000003</v>
      </c>
      <c r="H303">
        <v>2.6686000000000005</v>
      </c>
    </row>
    <row r="304" spans="1:8" x14ac:dyDescent="0.2">
      <c r="A304">
        <v>9730.1129999999994</v>
      </c>
      <c r="B304">
        <v>-18.824000000000002</v>
      </c>
      <c r="C304">
        <v>-18.8</v>
      </c>
      <c r="D304">
        <v>3.73</v>
      </c>
      <c r="E304">
        <v>124.31699999999999</v>
      </c>
      <c r="F304">
        <v>60</v>
      </c>
      <c r="G304">
        <v>57.670999999999999</v>
      </c>
      <c r="H304">
        <v>2.9359000000000002</v>
      </c>
    </row>
    <row r="305" spans="1:8" x14ac:dyDescent="0.2">
      <c r="A305">
        <v>9731.6659999999993</v>
      </c>
      <c r="B305">
        <v>-18.885999999999999</v>
      </c>
      <c r="C305">
        <v>-18.861000000000001</v>
      </c>
      <c r="D305">
        <v>3.9689999999999999</v>
      </c>
      <c r="E305">
        <v>120.79</v>
      </c>
      <c r="F305">
        <v>60</v>
      </c>
      <c r="G305">
        <v>57.905000000000001</v>
      </c>
      <c r="H305">
        <v>2.8204000000000002</v>
      </c>
    </row>
    <row r="306" spans="1:8" x14ac:dyDescent="0.2">
      <c r="A306">
        <v>9733.2219999999998</v>
      </c>
      <c r="B306">
        <v>-18.946999999999999</v>
      </c>
      <c r="C306">
        <v>-18.922000000000001</v>
      </c>
      <c r="D306">
        <v>3.8780000000000001</v>
      </c>
      <c r="E306">
        <v>120.369</v>
      </c>
      <c r="F306">
        <v>60</v>
      </c>
      <c r="G306">
        <v>58.442</v>
      </c>
      <c r="H306">
        <v>2.8061000000000003</v>
      </c>
    </row>
    <row r="307" spans="1:8" x14ac:dyDescent="0.2">
      <c r="A307">
        <v>9734.7729999999992</v>
      </c>
      <c r="B307">
        <v>-19.006</v>
      </c>
      <c r="C307">
        <v>-18.981000000000002</v>
      </c>
      <c r="D307">
        <v>3.823</v>
      </c>
      <c r="E307">
        <v>94.466999999999999</v>
      </c>
      <c r="F307">
        <v>60</v>
      </c>
      <c r="G307">
        <v>61.965000000000003</v>
      </c>
      <c r="H307">
        <v>2.0427</v>
      </c>
    </row>
    <row r="308" spans="1:8" x14ac:dyDescent="0.2">
      <c r="A308">
        <v>9736.3310000000001</v>
      </c>
      <c r="B308">
        <v>-19.065999999999999</v>
      </c>
      <c r="C308">
        <v>-19.041</v>
      </c>
      <c r="D308">
        <v>3.8319999999999999</v>
      </c>
      <c r="E308">
        <v>113.82899999999999</v>
      </c>
      <c r="F308">
        <v>60</v>
      </c>
      <c r="G308">
        <v>57.494999999999997</v>
      </c>
      <c r="H308">
        <v>2.6004</v>
      </c>
    </row>
    <row r="309" spans="1:8" x14ac:dyDescent="0.2">
      <c r="A309">
        <v>9737.89</v>
      </c>
      <c r="B309">
        <v>-19.125</v>
      </c>
      <c r="C309">
        <v>-19.099</v>
      </c>
      <c r="D309">
        <v>3.7530000000000001</v>
      </c>
      <c r="E309">
        <v>130.292</v>
      </c>
      <c r="F309">
        <v>60</v>
      </c>
      <c r="G309">
        <v>56.478999999999999</v>
      </c>
      <c r="H309">
        <v>3.1394000000000002</v>
      </c>
    </row>
    <row r="310" spans="1:8" x14ac:dyDescent="0.2">
      <c r="A310">
        <v>9739.4470000000001</v>
      </c>
      <c r="B310">
        <v>-19.183</v>
      </c>
      <c r="C310">
        <v>-19.155999999999999</v>
      </c>
      <c r="D310">
        <v>3.6520000000000001</v>
      </c>
      <c r="E310">
        <v>126.215</v>
      </c>
      <c r="F310">
        <v>60</v>
      </c>
      <c r="G310">
        <v>58.42</v>
      </c>
      <c r="H310">
        <v>2.9997000000000003</v>
      </c>
    </row>
    <row r="311" spans="1:8" x14ac:dyDescent="0.2">
      <c r="A311">
        <v>9741.0040000000008</v>
      </c>
      <c r="B311">
        <v>-19.239000000000001</v>
      </c>
      <c r="C311">
        <v>-19.212</v>
      </c>
      <c r="D311">
        <v>3.5830000000000002</v>
      </c>
      <c r="E311">
        <v>120.374</v>
      </c>
      <c r="F311">
        <v>60</v>
      </c>
      <c r="G311">
        <v>58.387999999999998</v>
      </c>
      <c r="H311">
        <v>2.8061000000000003</v>
      </c>
    </row>
    <row r="312" spans="1:8" x14ac:dyDescent="0.2">
      <c r="A312">
        <v>9742.5570000000007</v>
      </c>
      <c r="B312">
        <v>-19.292000000000002</v>
      </c>
      <c r="C312">
        <v>-19.265000000000001</v>
      </c>
      <c r="D312">
        <v>3.4209999999999998</v>
      </c>
      <c r="E312">
        <v>115.13800000000001</v>
      </c>
      <c r="F312">
        <v>60</v>
      </c>
      <c r="G312">
        <v>58.67</v>
      </c>
      <c r="H312">
        <v>2.6410999999999998</v>
      </c>
    </row>
    <row r="313" spans="1:8" x14ac:dyDescent="0.2">
      <c r="A313">
        <v>9744.1110000000008</v>
      </c>
      <c r="B313">
        <v>-19.344000000000001</v>
      </c>
      <c r="C313">
        <v>-19.315999999999999</v>
      </c>
      <c r="D313">
        <v>3.2869999999999999</v>
      </c>
      <c r="E313">
        <v>115.31399999999999</v>
      </c>
      <c r="F313">
        <v>60</v>
      </c>
      <c r="G313">
        <v>58.08</v>
      </c>
      <c r="H313">
        <v>2.6466000000000003</v>
      </c>
    </row>
    <row r="314" spans="1:8" x14ac:dyDescent="0.2">
      <c r="A314">
        <v>9745.6640000000007</v>
      </c>
      <c r="B314">
        <v>-19.395</v>
      </c>
      <c r="C314">
        <v>-19.367000000000001</v>
      </c>
      <c r="D314">
        <v>3.3090000000000002</v>
      </c>
      <c r="E314">
        <v>122.44799999999999</v>
      </c>
      <c r="F314">
        <v>60</v>
      </c>
      <c r="G314">
        <v>57.488</v>
      </c>
      <c r="H314">
        <v>2.8743000000000003</v>
      </c>
    </row>
    <row r="315" spans="1:8" x14ac:dyDescent="0.2">
      <c r="A315">
        <v>9747.2150000000001</v>
      </c>
      <c r="B315">
        <v>-19.446999999999999</v>
      </c>
      <c r="C315">
        <v>-19.419</v>
      </c>
      <c r="D315">
        <v>3.2959999999999998</v>
      </c>
      <c r="E315">
        <v>132.40700000000001</v>
      </c>
      <c r="F315">
        <v>60</v>
      </c>
      <c r="G315">
        <v>56.106000000000002</v>
      </c>
      <c r="H315">
        <v>3.2130999999999998</v>
      </c>
    </row>
    <row r="316" spans="1:8" x14ac:dyDescent="0.2">
      <c r="A316">
        <v>9748.7669999999998</v>
      </c>
      <c r="B316">
        <v>-19.497</v>
      </c>
      <c r="C316">
        <v>-19.469000000000001</v>
      </c>
      <c r="D316">
        <v>3.2240000000000002</v>
      </c>
      <c r="E316">
        <v>134.57900000000001</v>
      </c>
      <c r="F316">
        <v>60</v>
      </c>
      <c r="G316">
        <v>56.88</v>
      </c>
      <c r="H316">
        <v>3.2912000000000003</v>
      </c>
    </row>
    <row r="317" spans="1:8" x14ac:dyDescent="0.2">
      <c r="A317">
        <v>9750.634</v>
      </c>
      <c r="B317">
        <v>-19.555</v>
      </c>
      <c r="C317">
        <v>-19.526</v>
      </c>
      <c r="D317">
        <v>3.069</v>
      </c>
      <c r="E317">
        <v>127.092</v>
      </c>
      <c r="F317">
        <v>60</v>
      </c>
      <c r="G317">
        <v>57.911000000000001</v>
      </c>
      <c r="H317">
        <v>3.0294000000000003</v>
      </c>
    </row>
    <row r="318" spans="1:8" x14ac:dyDescent="0.2">
      <c r="A318">
        <v>9752.4979999999996</v>
      </c>
      <c r="B318">
        <v>-19.609000000000002</v>
      </c>
      <c r="C318">
        <v>-19.579999999999998</v>
      </c>
      <c r="D318">
        <v>2.91</v>
      </c>
      <c r="E318">
        <v>130.393</v>
      </c>
      <c r="F318">
        <v>60</v>
      </c>
      <c r="G318">
        <v>57.290999999999997</v>
      </c>
      <c r="H318">
        <v>3.1427000000000005</v>
      </c>
    </row>
    <row r="319" spans="1:8" x14ac:dyDescent="0.2">
      <c r="A319">
        <v>9754.3670000000002</v>
      </c>
      <c r="B319">
        <v>-19.664999999999999</v>
      </c>
      <c r="C319">
        <v>-19.635000000000002</v>
      </c>
      <c r="D319">
        <v>2.9449999999999998</v>
      </c>
      <c r="E319">
        <v>110.33</v>
      </c>
      <c r="F319">
        <v>60</v>
      </c>
      <c r="G319">
        <v>59.423000000000002</v>
      </c>
      <c r="H319">
        <v>2.4948000000000001</v>
      </c>
    </row>
    <row r="320" spans="1:8" x14ac:dyDescent="0.2">
      <c r="A320">
        <v>9756.2209999999995</v>
      </c>
      <c r="B320">
        <v>-19.722000000000001</v>
      </c>
      <c r="C320">
        <v>-19.692</v>
      </c>
      <c r="D320">
        <v>3.073</v>
      </c>
      <c r="E320">
        <v>115.381</v>
      </c>
      <c r="F320">
        <v>60</v>
      </c>
      <c r="G320">
        <v>58.777999999999999</v>
      </c>
      <c r="H320">
        <v>2.6488</v>
      </c>
    </row>
    <row r="321" spans="1:8" x14ac:dyDescent="0.2">
      <c r="A321">
        <v>9758.0529999999999</v>
      </c>
      <c r="B321">
        <v>-19.780999999999999</v>
      </c>
      <c r="C321">
        <v>-19.751000000000001</v>
      </c>
      <c r="D321">
        <v>3.194</v>
      </c>
      <c r="E321">
        <v>111.58199999999999</v>
      </c>
      <c r="F321">
        <v>60</v>
      </c>
      <c r="G321">
        <v>58.893999999999998</v>
      </c>
      <c r="H321">
        <v>2.5322000000000005</v>
      </c>
    </row>
    <row r="322" spans="1:8" x14ac:dyDescent="0.2">
      <c r="A322">
        <v>9759.5789999999997</v>
      </c>
      <c r="B322">
        <v>-19.837</v>
      </c>
      <c r="C322">
        <v>-19.806000000000001</v>
      </c>
      <c r="D322">
        <v>3.6269999999999998</v>
      </c>
      <c r="E322">
        <v>110.34099999999999</v>
      </c>
      <c r="F322">
        <v>60</v>
      </c>
      <c r="G322">
        <v>58.832000000000001</v>
      </c>
      <c r="H322">
        <v>2.4948000000000001</v>
      </c>
    </row>
    <row r="323" spans="1:8" x14ac:dyDescent="0.2">
      <c r="A323">
        <v>9761.1090000000004</v>
      </c>
      <c r="B323">
        <v>-19.895</v>
      </c>
      <c r="C323">
        <v>-19.864000000000001</v>
      </c>
      <c r="D323">
        <v>3.782</v>
      </c>
      <c r="E323">
        <v>118.941</v>
      </c>
      <c r="F323">
        <v>60</v>
      </c>
      <c r="G323">
        <v>57.122999999999998</v>
      </c>
      <c r="H323">
        <v>2.7610000000000001</v>
      </c>
    </row>
    <row r="324" spans="1:8" x14ac:dyDescent="0.2">
      <c r="A324">
        <v>9762.6640000000007</v>
      </c>
      <c r="B324">
        <v>-19.956</v>
      </c>
      <c r="C324">
        <v>-19.923999999999999</v>
      </c>
      <c r="D324">
        <v>3.891</v>
      </c>
      <c r="E324">
        <v>128.21299999999999</v>
      </c>
      <c r="F324">
        <v>60</v>
      </c>
      <c r="G324">
        <v>57.694000000000003</v>
      </c>
      <c r="H324">
        <v>3.0668000000000002</v>
      </c>
    </row>
    <row r="325" spans="1:8" x14ac:dyDescent="0.2">
      <c r="A325">
        <v>9764.2180000000008</v>
      </c>
      <c r="B325">
        <v>-20.015000000000001</v>
      </c>
      <c r="C325">
        <v>-19.983000000000001</v>
      </c>
      <c r="D325">
        <v>3.7930000000000001</v>
      </c>
      <c r="E325">
        <v>115.49</v>
      </c>
      <c r="F325">
        <v>60</v>
      </c>
      <c r="G325">
        <v>58.408000000000001</v>
      </c>
      <c r="H325">
        <v>2.6521000000000003</v>
      </c>
    </row>
    <row r="326" spans="1:8" x14ac:dyDescent="0.2">
      <c r="A326">
        <v>9765.7759999999998</v>
      </c>
      <c r="B326">
        <v>-20.074999999999999</v>
      </c>
      <c r="C326">
        <v>-20.042999999999999</v>
      </c>
      <c r="D326">
        <v>3.827</v>
      </c>
      <c r="E326">
        <v>112.07299999999999</v>
      </c>
      <c r="F326">
        <v>60</v>
      </c>
      <c r="G326">
        <v>58.750999999999998</v>
      </c>
      <c r="H326">
        <v>2.5465</v>
      </c>
    </row>
    <row r="327" spans="1:8" x14ac:dyDescent="0.2">
      <c r="A327">
        <v>9767.3259999999991</v>
      </c>
      <c r="B327">
        <v>-20.132999999999999</v>
      </c>
      <c r="C327">
        <v>-20.100000000000001</v>
      </c>
      <c r="D327">
        <v>3.677</v>
      </c>
      <c r="E327">
        <v>127.392</v>
      </c>
      <c r="F327">
        <v>60</v>
      </c>
      <c r="G327">
        <v>56.247999999999998</v>
      </c>
      <c r="H327">
        <v>3.0393000000000003</v>
      </c>
    </row>
    <row r="328" spans="1:8" x14ac:dyDescent="0.2">
      <c r="A328">
        <v>9828.1380000000008</v>
      </c>
      <c r="B328">
        <v>-20.158000000000001</v>
      </c>
      <c r="C328">
        <v>-20.157</v>
      </c>
      <c r="D328">
        <v>0</v>
      </c>
      <c r="E328">
        <v>131.68199999999999</v>
      </c>
      <c r="F328">
        <v>60</v>
      </c>
      <c r="G328">
        <v>57.317999999999998</v>
      </c>
      <c r="H328">
        <v>3.1878000000000002</v>
      </c>
    </row>
    <row r="329" spans="1:8" x14ac:dyDescent="0.2">
      <c r="A329">
        <v>9829.3819999999996</v>
      </c>
      <c r="B329">
        <v>-20.207999999999998</v>
      </c>
      <c r="C329">
        <v>-20.207000000000001</v>
      </c>
      <c r="D329">
        <v>3.9830000000000001</v>
      </c>
      <c r="E329">
        <v>136.554</v>
      </c>
      <c r="F329">
        <v>60</v>
      </c>
      <c r="G329">
        <v>56.997999999999998</v>
      </c>
      <c r="H329">
        <v>3.3627000000000002</v>
      </c>
    </row>
    <row r="330" spans="1:8" x14ac:dyDescent="0.2">
      <c r="A330">
        <v>9830.9310000000005</v>
      </c>
      <c r="B330">
        <v>-20.268999999999998</v>
      </c>
      <c r="C330">
        <v>-20.266999999999999</v>
      </c>
      <c r="D330">
        <v>3.8740000000000001</v>
      </c>
      <c r="E330">
        <v>135.07400000000001</v>
      </c>
      <c r="F330">
        <v>60</v>
      </c>
      <c r="G330">
        <v>56.719000000000001</v>
      </c>
      <c r="H330">
        <v>3.3088000000000002</v>
      </c>
    </row>
    <row r="331" spans="1:8" x14ac:dyDescent="0.2">
      <c r="A331">
        <v>9832.4879999999994</v>
      </c>
      <c r="B331">
        <v>-20.327000000000002</v>
      </c>
      <c r="C331">
        <v>-20.324000000000002</v>
      </c>
      <c r="D331">
        <v>3.6619999999999999</v>
      </c>
      <c r="E331">
        <v>129.32900000000001</v>
      </c>
      <c r="F331">
        <v>60</v>
      </c>
      <c r="G331">
        <v>57.761000000000003</v>
      </c>
      <c r="H331">
        <v>3.1053000000000002</v>
      </c>
    </row>
    <row r="332" spans="1:8" x14ac:dyDescent="0.2">
      <c r="A332">
        <v>9834.0339999999997</v>
      </c>
      <c r="B332">
        <v>-20.382999999999999</v>
      </c>
      <c r="C332">
        <v>-20.379000000000001</v>
      </c>
      <c r="D332">
        <v>3.58</v>
      </c>
      <c r="E332">
        <v>124.33799999999999</v>
      </c>
      <c r="F332">
        <v>60</v>
      </c>
      <c r="G332">
        <v>58.171999999999997</v>
      </c>
      <c r="H332">
        <v>2.9359000000000002</v>
      </c>
    </row>
    <row r="333" spans="1:8" x14ac:dyDescent="0.2">
      <c r="A333">
        <v>9835.5869999999995</v>
      </c>
      <c r="B333">
        <v>-20.440000000000001</v>
      </c>
      <c r="C333">
        <v>-20.434999999999999</v>
      </c>
      <c r="D333">
        <v>3.6309999999999998</v>
      </c>
      <c r="E333">
        <v>130.602</v>
      </c>
      <c r="F333">
        <v>60</v>
      </c>
      <c r="G333">
        <v>56.924999999999997</v>
      </c>
      <c r="H333">
        <v>3.1493000000000002</v>
      </c>
    </row>
    <row r="334" spans="1:8" x14ac:dyDescent="0.2">
      <c r="A334">
        <v>9837.1389999999992</v>
      </c>
      <c r="B334">
        <v>-20.498000000000001</v>
      </c>
      <c r="C334">
        <v>-20.492999999999999</v>
      </c>
      <c r="D334">
        <v>3.6869999999999998</v>
      </c>
      <c r="E334">
        <v>131.352</v>
      </c>
      <c r="F334">
        <v>60</v>
      </c>
      <c r="G334">
        <v>57.314999999999998</v>
      </c>
      <c r="H334">
        <v>3.1757000000000004</v>
      </c>
    </row>
    <row r="335" spans="1:8" x14ac:dyDescent="0.2">
      <c r="A335">
        <v>9838.6949999999997</v>
      </c>
      <c r="B335">
        <v>-20.556999999999999</v>
      </c>
      <c r="C335">
        <v>-20.550999999999998</v>
      </c>
      <c r="D335">
        <v>3.7650000000000001</v>
      </c>
      <c r="E335">
        <v>129.571</v>
      </c>
      <c r="F335">
        <v>60</v>
      </c>
      <c r="G335">
        <v>57.488999999999997</v>
      </c>
      <c r="H335">
        <v>3.1141000000000001</v>
      </c>
    </row>
    <row r="336" spans="1:8" x14ac:dyDescent="0.2">
      <c r="A336">
        <v>9840.2379999999994</v>
      </c>
      <c r="B336">
        <v>-20.613</v>
      </c>
      <c r="C336">
        <v>-20.606000000000002</v>
      </c>
      <c r="D336">
        <v>3.5459999999999998</v>
      </c>
      <c r="E336">
        <v>128.011</v>
      </c>
      <c r="F336">
        <v>60</v>
      </c>
      <c r="G336">
        <v>57.652999999999999</v>
      </c>
      <c r="H336">
        <v>3.0602000000000005</v>
      </c>
    </row>
    <row r="337" spans="1:8" x14ac:dyDescent="0.2">
      <c r="A337">
        <v>9841.7849999999999</v>
      </c>
      <c r="B337">
        <v>-20.667999999999999</v>
      </c>
      <c r="C337">
        <v>-20.661000000000001</v>
      </c>
      <c r="D337">
        <v>3.544</v>
      </c>
      <c r="E337">
        <v>129.03399999999999</v>
      </c>
      <c r="F337">
        <v>60</v>
      </c>
      <c r="G337">
        <v>57.046999999999997</v>
      </c>
      <c r="H337">
        <v>3.0954000000000002</v>
      </c>
    </row>
    <row r="338" spans="1:8" x14ac:dyDescent="0.2">
      <c r="A338">
        <v>9843.3410000000003</v>
      </c>
      <c r="B338">
        <v>-20.722999999999999</v>
      </c>
      <c r="C338">
        <v>-20.713999999999999</v>
      </c>
      <c r="D338">
        <v>3.4409999999999998</v>
      </c>
      <c r="E338">
        <v>123.861</v>
      </c>
      <c r="F338">
        <v>60</v>
      </c>
      <c r="G338">
        <v>57.95</v>
      </c>
      <c r="H338">
        <v>2.9205000000000001</v>
      </c>
    </row>
    <row r="339" spans="1:8" x14ac:dyDescent="0.2">
      <c r="A339">
        <v>9844.8940000000002</v>
      </c>
      <c r="B339">
        <v>-20.782</v>
      </c>
      <c r="C339">
        <v>-20.773</v>
      </c>
      <c r="D339">
        <v>3.7810000000000001</v>
      </c>
      <c r="E339">
        <v>123.77</v>
      </c>
      <c r="F339">
        <v>60</v>
      </c>
      <c r="G339">
        <v>57.408000000000001</v>
      </c>
      <c r="H339">
        <v>2.9172000000000002</v>
      </c>
    </row>
    <row r="340" spans="1:8" x14ac:dyDescent="0.2">
      <c r="A340">
        <v>9846.4480000000003</v>
      </c>
      <c r="B340">
        <v>-20.838999999999999</v>
      </c>
      <c r="C340">
        <v>-20.829000000000001</v>
      </c>
      <c r="D340">
        <v>3.6030000000000002</v>
      </c>
      <c r="E340">
        <v>129.46</v>
      </c>
      <c r="F340">
        <v>60</v>
      </c>
      <c r="G340">
        <v>57.055999999999997</v>
      </c>
      <c r="H340">
        <v>3.1097000000000001</v>
      </c>
    </row>
    <row r="341" spans="1:8" x14ac:dyDescent="0.2">
      <c r="A341">
        <v>9847.9959999999992</v>
      </c>
      <c r="B341">
        <v>-20.893999999999998</v>
      </c>
      <c r="C341">
        <v>-20.884</v>
      </c>
      <c r="D341">
        <v>3.5409999999999999</v>
      </c>
      <c r="E341">
        <v>122.958</v>
      </c>
      <c r="F341">
        <v>60</v>
      </c>
      <c r="G341">
        <v>58.103999999999999</v>
      </c>
      <c r="H341">
        <v>2.8908000000000005</v>
      </c>
    </row>
    <row r="342" spans="1:8" x14ac:dyDescent="0.2">
      <c r="A342">
        <v>9849.5280000000002</v>
      </c>
      <c r="B342">
        <v>-20.951000000000001</v>
      </c>
      <c r="C342">
        <v>-20.94</v>
      </c>
      <c r="D342">
        <v>3.6469999999999998</v>
      </c>
      <c r="E342">
        <v>120.742</v>
      </c>
      <c r="F342">
        <v>60</v>
      </c>
      <c r="G342">
        <v>58.375</v>
      </c>
      <c r="H342">
        <v>2.8182</v>
      </c>
    </row>
    <row r="343" spans="1:8" x14ac:dyDescent="0.2">
      <c r="A343">
        <v>9851.0869999999995</v>
      </c>
      <c r="B343">
        <v>-21.010999999999999</v>
      </c>
      <c r="C343">
        <v>-20.998999999999999</v>
      </c>
      <c r="D343">
        <v>3.7989999999999999</v>
      </c>
      <c r="E343">
        <v>123.652</v>
      </c>
      <c r="F343">
        <v>60</v>
      </c>
      <c r="G343">
        <v>57.014000000000003</v>
      </c>
      <c r="H343">
        <v>2.9139000000000004</v>
      </c>
    </row>
    <row r="344" spans="1:8" x14ac:dyDescent="0.2">
      <c r="A344">
        <v>9852.6409999999996</v>
      </c>
      <c r="B344">
        <v>-21.068999999999999</v>
      </c>
      <c r="C344">
        <v>-21.056000000000001</v>
      </c>
      <c r="D344">
        <v>3.6890000000000001</v>
      </c>
      <c r="E344">
        <v>131.40100000000001</v>
      </c>
      <c r="F344">
        <v>60</v>
      </c>
      <c r="G344">
        <v>56.652000000000001</v>
      </c>
      <c r="H344">
        <v>3.1779000000000002</v>
      </c>
    </row>
    <row r="345" spans="1:8" x14ac:dyDescent="0.2">
      <c r="A345">
        <v>9854.1980000000003</v>
      </c>
      <c r="B345">
        <v>-21.126000000000001</v>
      </c>
      <c r="C345">
        <v>-21.111999999999998</v>
      </c>
      <c r="D345">
        <v>3.581</v>
      </c>
      <c r="E345">
        <v>125.857</v>
      </c>
      <c r="F345">
        <v>60</v>
      </c>
      <c r="G345">
        <v>58.274000000000001</v>
      </c>
      <c r="H345">
        <v>2.9876000000000005</v>
      </c>
    </row>
    <row r="346" spans="1:8" x14ac:dyDescent="0.2">
      <c r="A346">
        <v>9855.75</v>
      </c>
      <c r="B346">
        <v>-21.18</v>
      </c>
      <c r="C346">
        <v>-21.164999999999999</v>
      </c>
      <c r="D346">
        <v>3.4489999999999998</v>
      </c>
      <c r="E346">
        <v>122.465</v>
      </c>
      <c r="F346">
        <v>60</v>
      </c>
      <c r="G346">
        <v>58.892000000000003</v>
      </c>
      <c r="H346">
        <v>2.8743000000000003</v>
      </c>
    </row>
    <row r="347" spans="1:8" x14ac:dyDescent="0.2">
      <c r="A347">
        <v>9857.3009999999995</v>
      </c>
      <c r="B347">
        <v>-21.241</v>
      </c>
      <c r="C347">
        <v>-21.225999999999999</v>
      </c>
      <c r="D347">
        <v>3.9119999999999999</v>
      </c>
      <c r="E347">
        <v>124.163</v>
      </c>
      <c r="F347">
        <v>60</v>
      </c>
      <c r="G347">
        <v>57.424999999999997</v>
      </c>
      <c r="H347">
        <v>2.9304000000000006</v>
      </c>
    </row>
    <row r="348" spans="1:8" x14ac:dyDescent="0.2">
      <c r="A348">
        <v>9858.8559999999998</v>
      </c>
      <c r="B348">
        <v>-21.297000000000001</v>
      </c>
      <c r="C348">
        <v>-21.280999999999999</v>
      </c>
      <c r="D348">
        <v>3.5329999999999999</v>
      </c>
      <c r="E348">
        <v>126.938</v>
      </c>
      <c r="F348">
        <v>60</v>
      </c>
      <c r="G348">
        <v>57.655999999999999</v>
      </c>
      <c r="H348">
        <v>3.0239000000000003</v>
      </c>
    </row>
    <row r="349" spans="1:8" x14ac:dyDescent="0.2">
      <c r="A349">
        <v>9860.4060000000009</v>
      </c>
      <c r="B349">
        <v>-21.355</v>
      </c>
      <c r="C349">
        <v>-21.338000000000001</v>
      </c>
      <c r="D349">
        <v>3.69</v>
      </c>
      <c r="E349">
        <v>129.22</v>
      </c>
      <c r="F349">
        <v>60</v>
      </c>
      <c r="G349">
        <v>56.808</v>
      </c>
      <c r="H349">
        <v>3.1019999999999999</v>
      </c>
    </row>
    <row r="350" spans="1:8" x14ac:dyDescent="0.2">
      <c r="A350">
        <v>9861.9580000000005</v>
      </c>
      <c r="B350">
        <v>-21.414000000000001</v>
      </c>
      <c r="C350">
        <v>-21.396000000000001</v>
      </c>
      <c r="D350">
        <v>3.7269999999999999</v>
      </c>
      <c r="E350">
        <v>124.378</v>
      </c>
      <c r="F350">
        <v>60</v>
      </c>
      <c r="G350">
        <v>57.921999999999997</v>
      </c>
      <c r="H350">
        <v>2.9380999999999999</v>
      </c>
    </row>
    <row r="351" spans="1:8" x14ac:dyDescent="0.2">
      <c r="A351">
        <v>9863.5120000000006</v>
      </c>
      <c r="B351">
        <v>-21.472000000000001</v>
      </c>
      <c r="C351">
        <v>-21.452999999999999</v>
      </c>
      <c r="D351">
        <v>3.6840000000000002</v>
      </c>
      <c r="E351">
        <v>124.625</v>
      </c>
      <c r="F351">
        <v>60</v>
      </c>
      <c r="G351">
        <v>57.588999999999999</v>
      </c>
      <c r="H351">
        <v>2.9458000000000002</v>
      </c>
    </row>
    <row r="352" spans="1:8" x14ac:dyDescent="0.2">
      <c r="A352">
        <v>9865.0679999999993</v>
      </c>
      <c r="B352">
        <v>-21.527999999999999</v>
      </c>
      <c r="C352">
        <v>-21.509</v>
      </c>
      <c r="D352">
        <v>3.5830000000000002</v>
      </c>
      <c r="E352">
        <v>125.40300000000001</v>
      </c>
      <c r="F352">
        <v>60</v>
      </c>
      <c r="G352">
        <v>57.027000000000001</v>
      </c>
      <c r="H352">
        <v>2.9722000000000004</v>
      </c>
    </row>
    <row r="353" spans="1:8" x14ac:dyDescent="0.2">
      <c r="A353">
        <v>9866.616</v>
      </c>
      <c r="B353">
        <v>-21.581</v>
      </c>
      <c r="C353">
        <v>-21.562000000000001</v>
      </c>
      <c r="D353">
        <v>3.3969999999999998</v>
      </c>
      <c r="E353">
        <v>125.303</v>
      </c>
      <c r="F353">
        <v>60</v>
      </c>
      <c r="G353">
        <v>57.802</v>
      </c>
      <c r="H353">
        <v>2.9689000000000001</v>
      </c>
    </row>
    <row r="354" spans="1:8" x14ac:dyDescent="0.2">
      <c r="A354">
        <v>9868.1730000000007</v>
      </c>
      <c r="B354">
        <v>-21.637</v>
      </c>
      <c r="C354">
        <v>-21.617000000000001</v>
      </c>
      <c r="D354">
        <v>3.5489999999999999</v>
      </c>
      <c r="E354">
        <v>101.443</v>
      </c>
      <c r="F354">
        <v>60</v>
      </c>
      <c r="G354">
        <v>59.265999999999998</v>
      </c>
      <c r="H354">
        <v>2.2352000000000003</v>
      </c>
    </row>
    <row r="355" spans="1:8" x14ac:dyDescent="0.2">
      <c r="A355">
        <v>9869.723</v>
      </c>
      <c r="B355">
        <v>-21.692</v>
      </c>
      <c r="C355">
        <v>-21.670999999999999</v>
      </c>
      <c r="D355">
        <v>3.4790000000000001</v>
      </c>
      <c r="E355">
        <v>105.639</v>
      </c>
      <c r="F355">
        <v>60</v>
      </c>
      <c r="G355">
        <v>58.741999999999997</v>
      </c>
      <c r="H355">
        <v>2.3562000000000003</v>
      </c>
    </row>
    <row r="356" spans="1:8" x14ac:dyDescent="0.2">
      <c r="A356">
        <v>9871.2780000000002</v>
      </c>
      <c r="B356">
        <v>-21.75</v>
      </c>
      <c r="C356">
        <v>-21.728000000000002</v>
      </c>
      <c r="D356">
        <v>3.6970000000000001</v>
      </c>
      <c r="E356">
        <v>102.148</v>
      </c>
      <c r="F356">
        <v>60</v>
      </c>
      <c r="G356">
        <v>59.485999999999997</v>
      </c>
      <c r="H356">
        <v>2.2549999999999999</v>
      </c>
    </row>
    <row r="357" spans="1:8" x14ac:dyDescent="0.2">
      <c r="A357">
        <v>9872.8310000000001</v>
      </c>
      <c r="B357">
        <v>-21.805</v>
      </c>
      <c r="C357">
        <v>-21.782</v>
      </c>
      <c r="D357">
        <v>3.4510000000000001</v>
      </c>
      <c r="E357">
        <v>114.232</v>
      </c>
      <c r="F357">
        <v>60</v>
      </c>
      <c r="G357">
        <v>59.680999999999997</v>
      </c>
      <c r="H357">
        <v>2.6125000000000003</v>
      </c>
    </row>
    <row r="358" spans="1:8" x14ac:dyDescent="0.2">
      <c r="A358">
        <v>9874.3860000000004</v>
      </c>
      <c r="B358">
        <v>-21.859000000000002</v>
      </c>
      <c r="C358">
        <v>-21.835999999999999</v>
      </c>
      <c r="D358">
        <v>3.4540000000000002</v>
      </c>
      <c r="E358">
        <v>110.887</v>
      </c>
      <c r="F358">
        <v>60</v>
      </c>
      <c r="G358">
        <v>58.941000000000003</v>
      </c>
      <c r="H358">
        <v>2.5113000000000003</v>
      </c>
    </row>
    <row r="359" spans="1:8" x14ac:dyDescent="0.2">
      <c r="A359">
        <v>9875.9369999999999</v>
      </c>
      <c r="B359">
        <v>-21.913</v>
      </c>
      <c r="C359">
        <v>-21.888999999999999</v>
      </c>
      <c r="D359">
        <v>3.448</v>
      </c>
      <c r="E359">
        <v>122.434</v>
      </c>
      <c r="F359">
        <v>60</v>
      </c>
      <c r="G359">
        <v>57.252000000000002</v>
      </c>
      <c r="H359">
        <v>2.8732000000000002</v>
      </c>
    </row>
    <row r="360" spans="1:8" x14ac:dyDescent="0.2">
      <c r="A360">
        <v>9877.4889999999996</v>
      </c>
      <c r="B360">
        <v>-21.963999999999999</v>
      </c>
      <c r="C360">
        <v>-21.939</v>
      </c>
      <c r="D360">
        <v>3.2029999999999998</v>
      </c>
      <c r="E360">
        <v>116.95099999999999</v>
      </c>
      <c r="F360">
        <v>60</v>
      </c>
      <c r="G360">
        <v>59.408000000000001</v>
      </c>
      <c r="H360">
        <v>2.6972</v>
      </c>
    </row>
    <row r="361" spans="1:8" x14ac:dyDescent="0.2">
      <c r="A361">
        <v>9879.0429999999997</v>
      </c>
      <c r="B361">
        <v>-22.013999999999999</v>
      </c>
      <c r="C361">
        <v>-21.988</v>
      </c>
      <c r="D361">
        <v>3.1890000000000001</v>
      </c>
      <c r="E361">
        <v>114.908</v>
      </c>
      <c r="F361">
        <v>60</v>
      </c>
      <c r="G361">
        <v>58.389000000000003</v>
      </c>
      <c r="H361">
        <v>2.6334000000000004</v>
      </c>
    </row>
    <row r="362" spans="1:8" x14ac:dyDescent="0.2">
      <c r="A362">
        <v>9880.9130000000005</v>
      </c>
      <c r="B362">
        <v>-22.074000000000002</v>
      </c>
      <c r="C362">
        <v>-22.047000000000001</v>
      </c>
      <c r="D362">
        <v>3.1560000000000001</v>
      </c>
      <c r="E362">
        <v>122.626</v>
      </c>
      <c r="F362">
        <v>60</v>
      </c>
      <c r="G362">
        <v>56.631</v>
      </c>
      <c r="H362">
        <v>2.8797999999999999</v>
      </c>
    </row>
    <row r="363" spans="1:8" x14ac:dyDescent="0.2">
      <c r="A363">
        <v>9882.777</v>
      </c>
      <c r="B363">
        <v>-22.134</v>
      </c>
      <c r="C363">
        <v>-22.106000000000002</v>
      </c>
      <c r="D363">
        <v>3.1669999999999998</v>
      </c>
      <c r="E363">
        <v>60.326000000000001</v>
      </c>
      <c r="F363">
        <v>60</v>
      </c>
      <c r="G363">
        <v>65.572999999999993</v>
      </c>
      <c r="H363">
        <v>1.2045000000000001</v>
      </c>
    </row>
    <row r="364" spans="1:8" x14ac:dyDescent="0.2">
      <c r="A364">
        <v>9884.6380000000008</v>
      </c>
      <c r="B364">
        <v>-22.193000000000001</v>
      </c>
      <c r="C364">
        <v>-22.164999999999999</v>
      </c>
      <c r="D364">
        <v>3.161</v>
      </c>
      <c r="E364">
        <v>67.61</v>
      </c>
      <c r="F364">
        <v>60</v>
      </c>
      <c r="G364">
        <v>62.92</v>
      </c>
      <c r="H364">
        <v>1.3706</v>
      </c>
    </row>
    <row r="365" spans="1:8" x14ac:dyDescent="0.2">
      <c r="A365">
        <v>9886.4989999999998</v>
      </c>
      <c r="B365">
        <v>-22.248999999999999</v>
      </c>
      <c r="C365">
        <v>-22.22</v>
      </c>
      <c r="D365">
        <v>2.9430000000000001</v>
      </c>
      <c r="E365">
        <v>33.445999999999998</v>
      </c>
      <c r="F365">
        <v>60</v>
      </c>
      <c r="G365">
        <v>63.948999999999998</v>
      </c>
      <c r="H365">
        <v>0.63470000000000004</v>
      </c>
    </row>
    <row r="366" spans="1:8" x14ac:dyDescent="0.2">
      <c r="A366">
        <v>9888.3629999999994</v>
      </c>
      <c r="B366">
        <v>-22.303000000000001</v>
      </c>
      <c r="C366">
        <v>-22.273</v>
      </c>
      <c r="D366">
        <v>2.8639999999999999</v>
      </c>
      <c r="E366">
        <v>31.064</v>
      </c>
      <c r="F366">
        <v>60</v>
      </c>
      <c r="G366">
        <v>65.105999999999995</v>
      </c>
      <c r="H366">
        <v>0.58740000000000003</v>
      </c>
    </row>
    <row r="367" spans="1:8" x14ac:dyDescent="0.2">
      <c r="A367">
        <v>9890.2309999999998</v>
      </c>
      <c r="B367">
        <v>-22.355</v>
      </c>
      <c r="C367">
        <v>-22.324999999999999</v>
      </c>
      <c r="D367">
        <v>2.7480000000000002</v>
      </c>
      <c r="E367">
        <v>80.003</v>
      </c>
      <c r="F367">
        <v>60</v>
      </c>
      <c r="G367">
        <v>59.140999999999998</v>
      </c>
      <c r="H367">
        <v>1.6687000000000001</v>
      </c>
    </row>
    <row r="368" spans="1:8" x14ac:dyDescent="0.2">
      <c r="A368">
        <v>9892.0949999999993</v>
      </c>
      <c r="B368">
        <v>-22.408000000000001</v>
      </c>
      <c r="C368">
        <v>-22.376999999999999</v>
      </c>
      <c r="D368">
        <v>2.8130000000000002</v>
      </c>
      <c r="E368">
        <v>134.75200000000001</v>
      </c>
      <c r="F368">
        <v>60</v>
      </c>
      <c r="G368">
        <v>55.957000000000001</v>
      </c>
      <c r="H368">
        <v>3.2967</v>
      </c>
    </row>
    <row r="369" spans="1:8" x14ac:dyDescent="0.2">
      <c r="A369">
        <v>9893.9580000000005</v>
      </c>
      <c r="B369">
        <v>-22.46</v>
      </c>
      <c r="C369">
        <v>-22.428999999999998</v>
      </c>
      <c r="D369">
        <v>2.7639999999999998</v>
      </c>
      <c r="E369">
        <v>137.023</v>
      </c>
      <c r="F369">
        <v>60</v>
      </c>
      <c r="G369">
        <v>56.796999999999997</v>
      </c>
      <c r="H369">
        <v>3.3803000000000001</v>
      </c>
    </row>
    <row r="370" spans="1:8" x14ac:dyDescent="0.2">
      <c r="A370">
        <v>9895.82</v>
      </c>
      <c r="B370">
        <v>-22.512</v>
      </c>
      <c r="C370">
        <v>-22.48</v>
      </c>
      <c r="D370">
        <v>2.7429999999999999</v>
      </c>
      <c r="E370">
        <v>91.555999999999997</v>
      </c>
      <c r="F370">
        <v>60</v>
      </c>
      <c r="G370">
        <v>62</v>
      </c>
      <c r="H370">
        <v>1.9646000000000001</v>
      </c>
    </row>
    <row r="371" spans="1:8" x14ac:dyDescent="0.2">
      <c r="A371">
        <v>9897.68</v>
      </c>
      <c r="B371">
        <v>-22.562000000000001</v>
      </c>
      <c r="C371">
        <v>-22.529</v>
      </c>
      <c r="D371">
        <v>2.6549999999999998</v>
      </c>
      <c r="E371">
        <v>87.6</v>
      </c>
      <c r="F371">
        <v>60</v>
      </c>
      <c r="G371">
        <v>61.805</v>
      </c>
      <c r="H371">
        <v>1.8612000000000002</v>
      </c>
    </row>
    <row r="372" spans="1:8" x14ac:dyDescent="0.2">
      <c r="A372">
        <v>9899.5429999999997</v>
      </c>
      <c r="B372">
        <v>-22.611999999999998</v>
      </c>
      <c r="C372">
        <v>-22.579000000000001</v>
      </c>
      <c r="D372">
        <v>2.6560000000000001</v>
      </c>
      <c r="E372">
        <v>77.320999999999998</v>
      </c>
      <c r="F372">
        <v>60</v>
      </c>
      <c r="G372">
        <v>62.180999999999997</v>
      </c>
      <c r="H372">
        <v>1.6016000000000001</v>
      </c>
    </row>
    <row r="373" spans="1:8" x14ac:dyDescent="0.2">
      <c r="A373">
        <v>9901.4069999999992</v>
      </c>
      <c r="B373">
        <v>-22.663</v>
      </c>
      <c r="C373">
        <v>-22.629000000000001</v>
      </c>
      <c r="D373">
        <v>2.6829999999999998</v>
      </c>
      <c r="E373">
        <v>61.018999999999998</v>
      </c>
      <c r="F373">
        <v>60</v>
      </c>
      <c r="G373">
        <v>64.84</v>
      </c>
      <c r="H373">
        <v>1.2199</v>
      </c>
    </row>
    <row r="374" spans="1:8" x14ac:dyDescent="0.2">
      <c r="A374">
        <v>9903.2710000000006</v>
      </c>
      <c r="B374">
        <v>-22.715</v>
      </c>
      <c r="C374">
        <v>-22.68</v>
      </c>
      <c r="D374">
        <v>2.758</v>
      </c>
      <c r="E374">
        <v>41.853999999999999</v>
      </c>
      <c r="F374">
        <v>60</v>
      </c>
      <c r="G374">
        <v>65.31</v>
      </c>
      <c r="H374">
        <v>0.80630000000000002</v>
      </c>
    </row>
    <row r="375" spans="1:8" x14ac:dyDescent="0.2">
      <c r="A375">
        <v>9905.1350000000002</v>
      </c>
      <c r="B375">
        <v>-22.768000000000001</v>
      </c>
      <c r="C375">
        <v>-22.733000000000001</v>
      </c>
      <c r="D375">
        <v>2.8340000000000001</v>
      </c>
      <c r="E375">
        <v>41.128999999999998</v>
      </c>
      <c r="F375">
        <v>60</v>
      </c>
      <c r="G375">
        <v>64.962999999999994</v>
      </c>
      <c r="H375">
        <v>0.79090000000000005</v>
      </c>
    </row>
    <row r="376" spans="1:8" x14ac:dyDescent="0.2">
      <c r="A376">
        <v>9906.9950000000008</v>
      </c>
      <c r="B376">
        <v>-22.821000000000002</v>
      </c>
      <c r="C376">
        <v>-22.785</v>
      </c>
      <c r="D376">
        <v>2.7970000000000002</v>
      </c>
      <c r="E376">
        <v>44.878</v>
      </c>
      <c r="F376">
        <v>60</v>
      </c>
      <c r="G376">
        <v>64.710999999999999</v>
      </c>
      <c r="H376">
        <v>0.86900000000000011</v>
      </c>
    </row>
    <row r="377" spans="1:8" x14ac:dyDescent="0.2">
      <c r="A377">
        <v>9908.8549999999996</v>
      </c>
      <c r="B377">
        <v>-22.873999999999999</v>
      </c>
      <c r="C377">
        <v>-22.837</v>
      </c>
      <c r="D377">
        <v>2.7879999999999998</v>
      </c>
      <c r="E377">
        <v>44.780999999999999</v>
      </c>
      <c r="F377">
        <v>60</v>
      </c>
      <c r="G377">
        <v>64.66</v>
      </c>
      <c r="H377">
        <v>0.86680000000000013</v>
      </c>
    </row>
    <row r="378" spans="1:8" x14ac:dyDescent="0.2">
      <c r="A378">
        <v>9910.7180000000008</v>
      </c>
      <c r="B378">
        <v>-22.925000000000001</v>
      </c>
      <c r="C378">
        <v>-22.887</v>
      </c>
      <c r="D378">
        <v>2.7010000000000001</v>
      </c>
      <c r="E378">
        <v>38.179000000000002</v>
      </c>
      <c r="F378">
        <v>60</v>
      </c>
      <c r="G378">
        <v>65.183000000000007</v>
      </c>
      <c r="H378">
        <v>0.73040000000000005</v>
      </c>
    </row>
    <row r="379" spans="1:8" x14ac:dyDescent="0.2">
      <c r="A379">
        <v>9912.5830000000005</v>
      </c>
      <c r="B379">
        <v>-22.977</v>
      </c>
      <c r="C379">
        <v>-22.939</v>
      </c>
      <c r="D379">
        <v>2.7709999999999999</v>
      </c>
      <c r="E379">
        <v>35.414000000000001</v>
      </c>
      <c r="F379">
        <v>60</v>
      </c>
      <c r="G379">
        <v>65.3</v>
      </c>
      <c r="H379">
        <v>0.67430000000000001</v>
      </c>
    </row>
    <row r="380" spans="1:8" x14ac:dyDescent="0.2">
      <c r="A380">
        <v>9914.4509999999991</v>
      </c>
      <c r="B380">
        <v>-23.027999999999999</v>
      </c>
      <c r="C380">
        <v>-22.989000000000001</v>
      </c>
      <c r="D380">
        <v>2.68</v>
      </c>
      <c r="E380">
        <v>33.857999999999997</v>
      </c>
      <c r="F380">
        <v>60</v>
      </c>
      <c r="G380">
        <v>65.587000000000003</v>
      </c>
      <c r="H380">
        <v>0.64239999999999997</v>
      </c>
    </row>
    <row r="381" spans="1:8" x14ac:dyDescent="0.2">
      <c r="A381">
        <v>9916.3119999999999</v>
      </c>
      <c r="B381">
        <v>-23.079000000000001</v>
      </c>
      <c r="C381">
        <v>-23.039000000000001</v>
      </c>
      <c r="D381">
        <v>2.72</v>
      </c>
      <c r="E381">
        <v>37.037999999999997</v>
      </c>
      <c r="F381">
        <v>60</v>
      </c>
      <c r="G381">
        <v>65.260999999999996</v>
      </c>
      <c r="H381">
        <v>0.70730000000000004</v>
      </c>
    </row>
    <row r="382" spans="1:8" x14ac:dyDescent="0.2">
      <c r="A382">
        <v>9918.4860000000008</v>
      </c>
      <c r="B382">
        <v>-23.137</v>
      </c>
      <c r="C382">
        <v>-23.097000000000001</v>
      </c>
      <c r="D382">
        <v>2.629</v>
      </c>
      <c r="E382">
        <v>36.390999999999998</v>
      </c>
      <c r="F382">
        <v>60</v>
      </c>
      <c r="G382">
        <v>65.558000000000007</v>
      </c>
      <c r="H382">
        <v>0.69410000000000005</v>
      </c>
    </row>
    <row r="383" spans="1:8" x14ac:dyDescent="0.2">
      <c r="A383">
        <v>9920.6569999999992</v>
      </c>
      <c r="B383">
        <v>-23.193999999999999</v>
      </c>
      <c r="C383">
        <v>-23.152999999999999</v>
      </c>
      <c r="D383">
        <v>2.5990000000000002</v>
      </c>
      <c r="E383">
        <v>32.090000000000003</v>
      </c>
      <c r="F383">
        <v>60</v>
      </c>
      <c r="G383">
        <v>66.08</v>
      </c>
      <c r="H383">
        <v>0.60720000000000007</v>
      </c>
    </row>
    <row r="384" spans="1:8" x14ac:dyDescent="0.2">
      <c r="A384">
        <v>9922.8330000000005</v>
      </c>
      <c r="B384">
        <v>-23.25</v>
      </c>
      <c r="C384">
        <v>-23.209</v>
      </c>
      <c r="D384">
        <v>2.552</v>
      </c>
      <c r="E384">
        <v>34.014000000000003</v>
      </c>
      <c r="F384">
        <v>60</v>
      </c>
      <c r="G384">
        <v>65.95</v>
      </c>
      <c r="H384">
        <v>0.64570000000000005</v>
      </c>
    </row>
    <row r="385" spans="1:8" x14ac:dyDescent="0.2">
      <c r="A385">
        <v>9925.0040000000008</v>
      </c>
      <c r="B385">
        <v>-23.306000000000001</v>
      </c>
      <c r="C385">
        <v>-23.263000000000002</v>
      </c>
      <c r="D385">
        <v>2.5099999999999998</v>
      </c>
      <c r="E385">
        <v>40.06</v>
      </c>
      <c r="F385">
        <v>60</v>
      </c>
      <c r="G385">
        <v>65.643000000000001</v>
      </c>
      <c r="H385">
        <v>0.76890000000000003</v>
      </c>
    </row>
    <row r="386" spans="1:8" x14ac:dyDescent="0.2">
      <c r="A386">
        <v>9927.18</v>
      </c>
      <c r="B386">
        <v>-23.36</v>
      </c>
      <c r="C386">
        <v>-23.317</v>
      </c>
      <c r="D386">
        <v>2.4830000000000001</v>
      </c>
      <c r="E386">
        <v>45.695999999999998</v>
      </c>
      <c r="F386">
        <v>60</v>
      </c>
      <c r="G386">
        <v>65.358000000000004</v>
      </c>
      <c r="H386">
        <v>0.88660000000000017</v>
      </c>
    </row>
    <row r="387" spans="1:8" x14ac:dyDescent="0.2">
      <c r="A387">
        <v>9929.357</v>
      </c>
      <c r="B387">
        <v>-23.414999999999999</v>
      </c>
      <c r="C387">
        <v>-23.370999999999999</v>
      </c>
      <c r="D387">
        <v>2.4740000000000002</v>
      </c>
      <c r="E387">
        <v>52.835999999999999</v>
      </c>
      <c r="F387">
        <v>60</v>
      </c>
      <c r="G387">
        <v>64.228999999999999</v>
      </c>
      <c r="H387">
        <v>1.0384</v>
      </c>
    </row>
    <row r="388" spans="1:8" x14ac:dyDescent="0.2">
      <c r="A388">
        <v>9931.527</v>
      </c>
      <c r="B388">
        <v>-23.466999999999999</v>
      </c>
      <c r="C388">
        <v>-23.422000000000001</v>
      </c>
      <c r="D388">
        <v>2.363</v>
      </c>
      <c r="E388">
        <v>57.500999999999998</v>
      </c>
      <c r="F388">
        <v>60</v>
      </c>
      <c r="G388">
        <v>65.13</v>
      </c>
      <c r="H388">
        <v>1.1407</v>
      </c>
    </row>
    <row r="389" spans="1:8" x14ac:dyDescent="0.2">
      <c r="A389">
        <v>9933.7049999999999</v>
      </c>
      <c r="B389">
        <v>-23.52</v>
      </c>
      <c r="C389">
        <v>-23.474</v>
      </c>
      <c r="D389">
        <v>2.379</v>
      </c>
      <c r="E389">
        <v>133.07499999999999</v>
      </c>
      <c r="F389">
        <v>60</v>
      </c>
      <c r="G389">
        <v>56.22</v>
      </c>
      <c r="H389">
        <v>3.2373000000000003</v>
      </c>
    </row>
    <row r="390" spans="1:8" x14ac:dyDescent="0.2">
      <c r="A390">
        <v>9935.875</v>
      </c>
      <c r="B390">
        <v>-23.571000000000002</v>
      </c>
      <c r="C390">
        <v>-23.524999999999999</v>
      </c>
      <c r="D390">
        <v>2.343</v>
      </c>
      <c r="E390">
        <v>149.76</v>
      </c>
      <c r="F390">
        <v>60</v>
      </c>
      <c r="G390">
        <v>55.768999999999998</v>
      </c>
      <c r="H390">
        <v>3.8753000000000006</v>
      </c>
    </row>
    <row r="391" spans="1:8" x14ac:dyDescent="0.2">
      <c r="A391">
        <v>9938.0329999999994</v>
      </c>
      <c r="B391">
        <v>-23.622</v>
      </c>
      <c r="C391">
        <v>-23.574999999999999</v>
      </c>
      <c r="D391">
        <v>2.3370000000000002</v>
      </c>
      <c r="E391">
        <v>149.55799999999999</v>
      </c>
      <c r="F391">
        <v>60</v>
      </c>
      <c r="G391">
        <v>55.877000000000002</v>
      </c>
      <c r="H391">
        <v>3.8676000000000004</v>
      </c>
    </row>
    <row r="392" spans="1:8" x14ac:dyDescent="0.2">
      <c r="A392">
        <v>9940.518</v>
      </c>
      <c r="B392">
        <v>-23.678000000000001</v>
      </c>
      <c r="C392">
        <v>-23.63</v>
      </c>
      <c r="D392">
        <v>2.198</v>
      </c>
      <c r="E392">
        <v>145.089</v>
      </c>
      <c r="F392">
        <v>60</v>
      </c>
      <c r="G392">
        <v>56.301000000000002</v>
      </c>
      <c r="H392">
        <v>3.6872000000000003</v>
      </c>
    </row>
    <row r="393" spans="1:8" x14ac:dyDescent="0.2">
      <c r="A393">
        <v>9943.0069999999996</v>
      </c>
      <c r="B393">
        <v>-23.733000000000001</v>
      </c>
      <c r="C393">
        <v>-23.684999999999999</v>
      </c>
      <c r="D393">
        <v>2.218</v>
      </c>
      <c r="E393">
        <v>117.69499999999999</v>
      </c>
      <c r="F393">
        <v>60</v>
      </c>
      <c r="G393">
        <v>59.802999999999997</v>
      </c>
      <c r="H393">
        <v>2.7214000000000005</v>
      </c>
    </row>
    <row r="394" spans="1:8" x14ac:dyDescent="0.2">
      <c r="A394">
        <v>9945.4860000000008</v>
      </c>
      <c r="B394">
        <v>-23.786999999999999</v>
      </c>
      <c r="C394">
        <v>-23.738</v>
      </c>
      <c r="D394">
        <v>2.133</v>
      </c>
      <c r="E394">
        <v>65.010000000000005</v>
      </c>
      <c r="F394">
        <v>60</v>
      </c>
      <c r="G394">
        <v>65.212000000000003</v>
      </c>
      <c r="H394">
        <v>1.3101000000000003</v>
      </c>
    </row>
    <row r="395" spans="1:8" x14ac:dyDescent="0.2">
      <c r="A395">
        <v>9947.9680000000008</v>
      </c>
      <c r="B395">
        <v>-23.841000000000001</v>
      </c>
      <c r="C395">
        <v>-23.791</v>
      </c>
      <c r="D395">
        <v>2.1440000000000001</v>
      </c>
      <c r="E395">
        <v>60.765999999999998</v>
      </c>
      <c r="F395">
        <v>60</v>
      </c>
      <c r="G395">
        <v>64.254000000000005</v>
      </c>
      <c r="H395">
        <v>1.2133</v>
      </c>
    </row>
    <row r="396" spans="1:8" x14ac:dyDescent="0.2">
      <c r="A396">
        <v>9950.4480000000003</v>
      </c>
      <c r="B396">
        <v>-23.893000000000001</v>
      </c>
      <c r="C396">
        <v>-23.843</v>
      </c>
      <c r="D396">
        <v>2.089</v>
      </c>
      <c r="E396">
        <v>56.505000000000003</v>
      </c>
      <c r="F396">
        <v>60</v>
      </c>
      <c r="G396">
        <v>63.122999999999998</v>
      </c>
      <c r="H396">
        <v>1.1187</v>
      </c>
    </row>
    <row r="397" spans="1:8" x14ac:dyDescent="0.2">
      <c r="A397">
        <v>9952.9369999999999</v>
      </c>
      <c r="B397">
        <v>-23.95</v>
      </c>
      <c r="C397">
        <v>-23.898</v>
      </c>
      <c r="D397">
        <v>2.2240000000000002</v>
      </c>
      <c r="E397">
        <v>76.165000000000006</v>
      </c>
      <c r="F397">
        <v>60</v>
      </c>
      <c r="G397">
        <v>60.970999999999997</v>
      </c>
      <c r="H397">
        <v>1.5741000000000003</v>
      </c>
    </row>
    <row r="398" spans="1:8" x14ac:dyDescent="0.2">
      <c r="A398">
        <v>9955.3770000000004</v>
      </c>
      <c r="B398">
        <v>-24.001999999999999</v>
      </c>
      <c r="C398">
        <v>-23.95</v>
      </c>
      <c r="D398">
        <v>2.109</v>
      </c>
      <c r="E398">
        <v>139.00700000000001</v>
      </c>
      <c r="F398">
        <v>60</v>
      </c>
      <c r="G398">
        <v>56.381</v>
      </c>
      <c r="H398">
        <v>3.4540000000000006</v>
      </c>
    </row>
    <row r="399" spans="1:8" x14ac:dyDescent="0.2">
      <c r="A399">
        <v>9957.8670000000002</v>
      </c>
      <c r="B399">
        <v>-24.053000000000001</v>
      </c>
      <c r="C399">
        <v>-24</v>
      </c>
      <c r="D399">
        <v>2.0129999999999999</v>
      </c>
      <c r="E399">
        <v>142.608</v>
      </c>
      <c r="F399">
        <v>60</v>
      </c>
      <c r="G399">
        <v>56.334000000000003</v>
      </c>
      <c r="H399">
        <v>3.5904000000000003</v>
      </c>
    </row>
    <row r="400" spans="1:8" x14ac:dyDescent="0.2">
      <c r="A400">
        <v>19010.888999999999</v>
      </c>
      <c r="B400">
        <v>-23.690999999999999</v>
      </c>
      <c r="C400">
        <v>-24.062000000000001</v>
      </c>
      <c r="D400">
        <v>2.5150000000000001</v>
      </c>
      <c r="E400">
        <v>5.5359999999999996</v>
      </c>
      <c r="F400">
        <v>60</v>
      </c>
      <c r="G400">
        <v>66.846000000000004</v>
      </c>
      <c r="H400">
        <v>0.10120000000000001</v>
      </c>
    </row>
    <row r="401" spans="1:8" x14ac:dyDescent="0.2">
      <c r="A401">
        <v>19013.373</v>
      </c>
      <c r="B401">
        <v>-23.742000000000001</v>
      </c>
      <c r="C401">
        <v>-24.12</v>
      </c>
      <c r="D401">
        <v>2.3460000000000001</v>
      </c>
      <c r="E401">
        <v>6.0659999999999998</v>
      </c>
      <c r="F401">
        <v>60</v>
      </c>
      <c r="G401">
        <v>66.777000000000001</v>
      </c>
      <c r="H401">
        <v>0.11000000000000001</v>
      </c>
    </row>
    <row r="402" spans="1:8" x14ac:dyDescent="0.2">
      <c r="A402">
        <v>19016.169999999998</v>
      </c>
      <c r="B402">
        <v>-23.797999999999998</v>
      </c>
      <c r="C402">
        <v>-24.183</v>
      </c>
      <c r="D402">
        <v>2.25</v>
      </c>
      <c r="E402">
        <v>9.766</v>
      </c>
      <c r="F402">
        <v>60</v>
      </c>
      <c r="G402">
        <v>66.623000000000005</v>
      </c>
      <c r="H402">
        <v>0.17820000000000003</v>
      </c>
    </row>
    <row r="403" spans="1:8" x14ac:dyDescent="0.2">
      <c r="A403">
        <v>19018.962</v>
      </c>
      <c r="B403">
        <v>-23.850999999999999</v>
      </c>
      <c r="C403">
        <v>-24.245000000000001</v>
      </c>
      <c r="D403">
        <v>2.1920000000000002</v>
      </c>
      <c r="E403">
        <v>26.114000000000001</v>
      </c>
      <c r="F403">
        <v>60</v>
      </c>
      <c r="G403">
        <v>65.831000000000003</v>
      </c>
      <c r="H403">
        <v>0.48950000000000005</v>
      </c>
    </row>
    <row r="404" spans="1:8" x14ac:dyDescent="0.2">
      <c r="A404">
        <v>19022.038</v>
      </c>
      <c r="B404">
        <v>-23.904</v>
      </c>
      <c r="C404">
        <v>-24.305</v>
      </c>
      <c r="D404">
        <v>1.9530000000000001</v>
      </c>
      <c r="E404">
        <v>28.391999999999999</v>
      </c>
      <c r="F404">
        <v>60</v>
      </c>
      <c r="G404">
        <v>65.944999999999993</v>
      </c>
      <c r="H404">
        <v>0.53460000000000008</v>
      </c>
    </row>
    <row r="405" spans="1:8" x14ac:dyDescent="0.2">
      <c r="A405">
        <v>19025.129000000001</v>
      </c>
      <c r="B405">
        <v>-23.956</v>
      </c>
      <c r="C405">
        <v>-24.364000000000001</v>
      </c>
      <c r="D405">
        <v>1.9059999999999999</v>
      </c>
      <c r="E405">
        <v>31.507999999999999</v>
      </c>
      <c r="F405">
        <v>60</v>
      </c>
      <c r="G405">
        <v>65.781000000000006</v>
      </c>
      <c r="H405">
        <v>0.59620000000000006</v>
      </c>
    </row>
    <row r="406" spans="1:8" x14ac:dyDescent="0.2">
      <c r="A406">
        <v>19028.543000000001</v>
      </c>
      <c r="B406">
        <v>-24.007999999999999</v>
      </c>
      <c r="C406">
        <v>-24.422999999999998</v>
      </c>
      <c r="D406">
        <v>1.738</v>
      </c>
      <c r="E406">
        <v>39.646000000000001</v>
      </c>
      <c r="F406">
        <v>60</v>
      </c>
      <c r="G406">
        <v>65.521000000000001</v>
      </c>
      <c r="H406">
        <v>0.7601</v>
      </c>
    </row>
    <row r="407" spans="1:8" x14ac:dyDescent="0.2">
      <c r="A407">
        <v>19031.647000000001</v>
      </c>
      <c r="B407">
        <v>-24.061</v>
      </c>
      <c r="C407">
        <v>-24.483000000000001</v>
      </c>
      <c r="D407">
        <v>1.9379999999999999</v>
      </c>
      <c r="E407">
        <v>36.046999999999997</v>
      </c>
      <c r="F407">
        <v>60</v>
      </c>
      <c r="G407">
        <v>65.631</v>
      </c>
      <c r="H407">
        <v>0.6875</v>
      </c>
    </row>
    <row r="408" spans="1:8" x14ac:dyDescent="0.2">
      <c r="A408">
        <v>19034.751</v>
      </c>
      <c r="B408">
        <v>-24.113</v>
      </c>
      <c r="C408">
        <v>-24.542999999999999</v>
      </c>
      <c r="D408">
        <v>1.92</v>
      </c>
      <c r="E408">
        <v>36.911999999999999</v>
      </c>
      <c r="F408">
        <v>60</v>
      </c>
      <c r="G408">
        <v>65.680999999999997</v>
      </c>
      <c r="H408">
        <v>0.70510000000000006</v>
      </c>
    </row>
    <row r="409" spans="1:8" x14ac:dyDescent="0.2">
      <c r="A409">
        <v>19038.173999999999</v>
      </c>
      <c r="B409">
        <v>-24.164000000000001</v>
      </c>
      <c r="C409">
        <v>-24.6</v>
      </c>
      <c r="D409">
        <v>1.671</v>
      </c>
      <c r="E409">
        <v>33.651000000000003</v>
      </c>
      <c r="F409">
        <v>60</v>
      </c>
      <c r="G409">
        <v>65.793999999999997</v>
      </c>
      <c r="H409">
        <v>0.6391</v>
      </c>
    </row>
    <row r="410" spans="1:8" x14ac:dyDescent="0.2">
      <c r="A410">
        <v>19041.587</v>
      </c>
      <c r="B410">
        <v>-24.218</v>
      </c>
      <c r="C410">
        <v>-24.661999999999999</v>
      </c>
      <c r="D410">
        <v>1.8109999999999999</v>
      </c>
      <c r="E410">
        <v>38.338999999999999</v>
      </c>
      <c r="F410">
        <v>60</v>
      </c>
      <c r="G410">
        <v>65.718000000000004</v>
      </c>
      <c r="H410">
        <v>0.73370000000000013</v>
      </c>
    </row>
    <row r="411" spans="1:8" x14ac:dyDescent="0.2">
      <c r="A411">
        <v>19045.004000000001</v>
      </c>
      <c r="B411">
        <v>-24.271999999999998</v>
      </c>
      <c r="C411">
        <v>-24.722999999999999</v>
      </c>
      <c r="D411">
        <v>1.7969999999999999</v>
      </c>
      <c r="E411">
        <v>35.564999999999998</v>
      </c>
      <c r="F411">
        <v>60</v>
      </c>
      <c r="G411">
        <v>65.847999999999999</v>
      </c>
      <c r="H411">
        <v>0.67760000000000009</v>
      </c>
    </row>
    <row r="412" spans="1:8" x14ac:dyDescent="0.2">
      <c r="A412">
        <v>19048.420999999998</v>
      </c>
      <c r="B412">
        <v>-24.326000000000001</v>
      </c>
      <c r="C412">
        <v>-24.785</v>
      </c>
      <c r="D412">
        <v>1.7989999999999999</v>
      </c>
      <c r="E412">
        <v>37.337000000000003</v>
      </c>
      <c r="F412">
        <v>60</v>
      </c>
      <c r="G412">
        <v>65.747</v>
      </c>
      <c r="H412">
        <v>0.7128000000000001</v>
      </c>
    </row>
    <row r="413" spans="1:8" x14ac:dyDescent="0.2">
      <c r="A413">
        <v>19051.837</v>
      </c>
      <c r="B413">
        <v>-24.376999999999999</v>
      </c>
      <c r="C413">
        <v>-24.841999999999999</v>
      </c>
      <c r="D413">
        <v>1.6930000000000001</v>
      </c>
      <c r="E413">
        <v>34.558</v>
      </c>
      <c r="F413">
        <v>60</v>
      </c>
      <c r="G413">
        <v>66.12</v>
      </c>
      <c r="H413">
        <v>0.65670000000000006</v>
      </c>
    </row>
    <row r="414" spans="1:8" x14ac:dyDescent="0.2">
      <c r="A414">
        <v>19055.873</v>
      </c>
      <c r="B414">
        <v>-24.427</v>
      </c>
      <c r="C414">
        <v>-24.9</v>
      </c>
      <c r="D414">
        <v>1.4259999999999999</v>
      </c>
      <c r="E414">
        <v>30.311</v>
      </c>
      <c r="F414">
        <v>60</v>
      </c>
      <c r="G414">
        <v>66.093999999999994</v>
      </c>
      <c r="H414">
        <v>0.57200000000000006</v>
      </c>
    </row>
    <row r="415" spans="1:8" x14ac:dyDescent="0.2">
      <c r="A415">
        <v>19131.895</v>
      </c>
      <c r="B415">
        <v>-24.954000000000001</v>
      </c>
      <c r="C415">
        <v>-24.954000000000001</v>
      </c>
      <c r="D415">
        <v>0</v>
      </c>
      <c r="E415">
        <v>34.863</v>
      </c>
      <c r="F415">
        <v>60</v>
      </c>
      <c r="G415">
        <v>67.076999999999998</v>
      </c>
      <c r="H415">
        <v>0.6633</v>
      </c>
    </row>
    <row r="416" spans="1:8" x14ac:dyDescent="0.2">
      <c r="A416">
        <v>19135.921999999999</v>
      </c>
      <c r="B416">
        <v>-25.007000000000001</v>
      </c>
      <c r="C416">
        <v>-25.007000000000001</v>
      </c>
      <c r="D416">
        <v>1.3320000000000001</v>
      </c>
      <c r="E416">
        <v>30.268000000000001</v>
      </c>
      <c r="F416">
        <v>60</v>
      </c>
      <c r="G416">
        <v>66.968999999999994</v>
      </c>
      <c r="H416">
        <v>0.57090000000000007</v>
      </c>
    </row>
    <row r="417" spans="1:8" x14ac:dyDescent="0.2">
      <c r="A417">
        <v>19139.646000000001</v>
      </c>
      <c r="B417">
        <v>-25.059000000000001</v>
      </c>
      <c r="C417">
        <v>-25.059000000000001</v>
      </c>
      <c r="D417">
        <v>1.393</v>
      </c>
      <c r="E417">
        <v>28.497</v>
      </c>
      <c r="F417">
        <v>60</v>
      </c>
      <c r="G417">
        <v>67.183999999999997</v>
      </c>
      <c r="H417">
        <v>0.53680000000000005</v>
      </c>
    </row>
    <row r="418" spans="1:8" x14ac:dyDescent="0.2">
      <c r="A418">
        <v>19143.382000000001</v>
      </c>
      <c r="B418">
        <v>-25.111999999999998</v>
      </c>
      <c r="C418">
        <v>-25.111999999999998</v>
      </c>
      <c r="D418">
        <v>1.42</v>
      </c>
      <c r="E418">
        <v>30.765000000000001</v>
      </c>
      <c r="F418">
        <v>60</v>
      </c>
      <c r="G418">
        <v>67.296999999999997</v>
      </c>
      <c r="H418">
        <v>0.58080000000000009</v>
      </c>
    </row>
    <row r="419" spans="1:8" x14ac:dyDescent="0.2">
      <c r="A419">
        <v>19146.800999999999</v>
      </c>
      <c r="B419">
        <v>-25.163</v>
      </c>
      <c r="C419">
        <v>-25.163</v>
      </c>
      <c r="D419">
        <v>1.4790000000000001</v>
      </c>
      <c r="E419">
        <v>33.929000000000002</v>
      </c>
      <c r="F419">
        <v>60</v>
      </c>
      <c r="G419">
        <v>67.106999999999999</v>
      </c>
      <c r="H419">
        <v>0.64460000000000006</v>
      </c>
    </row>
    <row r="420" spans="1:8" x14ac:dyDescent="0.2">
      <c r="A420">
        <v>19150.222000000002</v>
      </c>
      <c r="B420">
        <v>-25.215</v>
      </c>
      <c r="C420">
        <v>-25.215</v>
      </c>
      <c r="D420">
        <v>1.5269999999999999</v>
      </c>
      <c r="E420">
        <v>36.796999999999997</v>
      </c>
      <c r="F420">
        <v>60</v>
      </c>
      <c r="G420">
        <v>66.856999999999999</v>
      </c>
      <c r="H420">
        <v>0.70180000000000009</v>
      </c>
    </row>
    <row r="421" spans="1:8" x14ac:dyDescent="0.2">
      <c r="A421">
        <v>19153.64</v>
      </c>
      <c r="B421">
        <v>-25.265000000000001</v>
      </c>
      <c r="C421">
        <v>-25.265000000000001</v>
      </c>
      <c r="D421">
        <v>1.472</v>
      </c>
      <c r="E421">
        <v>39.357999999999997</v>
      </c>
      <c r="F421">
        <v>60</v>
      </c>
      <c r="G421">
        <v>66.778999999999996</v>
      </c>
      <c r="H421">
        <v>0.75460000000000016</v>
      </c>
    </row>
    <row r="422" spans="1:8" x14ac:dyDescent="0.2">
      <c r="A422">
        <v>19157.057000000001</v>
      </c>
      <c r="B422">
        <v>-25.317</v>
      </c>
      <c r="C422">
        <v>-25.317</v>
      </c>
      <c r="D422">
        <v>1.4990000000000001</v>
      </c>
      <c r="E422">
        <v>40.720999999999997</v>
      </c>
      <c r="F422">
        <v>60</v>
      </c>
      <c r="G422">
        <v>66.834999999999994</v>
      </c>
      <c r="H422">
        <v>0.78210000000000002</v>
      </c>
    </row>
    <row r="423" spans="1:8" x14ac:dyDescent="0.2">
      <c r="A423">
        <v>19160.433000000001</v>
      </c>
      <c r="B423">
        <v>-25.367999999999999</v>
      </c>
      <c r="C423">
        <v>-25.367999999999999</v>
      </c>
      <c r="D423">
        <v>1.5309999999999999</v>
      </c>
      <c r="E423">
        <v>41.756999999999998</v>
      </c>
      <c r="F423">
        <v>60</v>
      </c>
      <c r="G423">
        <v>66.771000000000001</v>
      </c>
      <c r="H423">
        <v>0.80410000000000004</v>
      </c>
    </row>
    <row r="424" spans="1:8" x14ac:dyDescent="0.2">
      <c r="A424">
        <v>19163.794999999998</v>
      </c>
      <c r="B424">
        <v>-25.420999999999999</v>
      </c>
      <c r="C424">
        <v>-25.420999999999999</v>
      </c>
      <c r="D424">
        <v>1.554</v>
      </c>
      <c r="E424">
        <v>40.146999999999998</v>
      </c>
      <c r="F424">
        <v>60</v>
      </c>
      <c r="G424">
        <v>66.936999999999998</v>
      </c>
      <c r="H424">
        <v>0.77110000000000001</v>
      </c>
    </row>
    <row r="425" spans="1:8" x14ac:dyDescent="0.2">
      <c r="A425">
        <v>19167.191999999999</v>
      </c>
      <c r="B425">
        <v>-25.471</v>
      </c>
      <c r="C425">
        <v>-25.471</v>
      </c>
      <c r="D425">
        <v>1.494</v>
      </c>
      <c r="E425">
        <v>40.573</v>
      </c>
      <c r="F425">
        <v>60</v>
      </c>
      <c r="G425">
        <v>66.677000000000007</v>
      </c>
      <c r="H425">
        <v>0.77990000000000004</v>
      </c>
    </row>
    <row r="426" spans="1:8" x14ac:dyDescent="0.2">
      <c r="A426">
        <v>19171.226999999999</v>
      </c>
      <c r="B426">
        <v>-25.523</v>
      </c>
      <c r="C426">
        <v>-25.523</v>
      </c>
      <c r="D426">
        <v>1.284</v>
      </c>
      <c r="E426">
        <v>49.177999999999997</v>
      </c>
      <c r="F426">
        <v>60</v>
      </c>
      <c r="G426">
        <v>66.233999999999995</v>
      </c>
      <c r="H426">
        <v>0.96030000000000004</v>
      </c>
    </row>
    <row r="427" spans="1:8" x14ac:dyDescent="0.2">
      <c r="A427">
        <v>19174.645</v>
      </c>
      <c r="B427">
        <v>-25.579000000000001</v>
      </c>
      <c r="C427">
        <v>-25.579000000000001</v>
      </c>
      <c r="D427">
        <v>1.6319999999999999</v>
      </c>
      <c r="E427">
        <v>52.695999999999998</v>
      </c>
      <c r="F427">
        <v>60</v>
      </c>
      <c r="G427">
        <v>66.097999999999999</v>
      </c>
      <c r="H427">
        <v>1.0351000000000001</v>
      </c>
    </row>
    <row r="428" spans="1:8" x14ac:dyDescent="0.2">
      <c r="A428">
        <v>19177.755000000001</v>
      </c>
      <c r="B428">
        <v>-25.635000000000002</v>
      </c>
      <c r="C428">
        <v>-25.635000000000002</v>
      </c>
      <c r="D428">
        <v>1.7889999999999999</v>
      </c>
      <c r="E428">
        <v>51.56</v>
      </c>
      <c r="F428">
        <v>60</v>
      </c>
      <c r="G428">
        <v>66.046000000000006</v>
      </c>
      <c r="H428">
        <v>1.0109000000000001</v>
      </c>
    </row>
    <row r="429" spans="1:8" x14ac:dyDescent="0.2">
      <c r="A429">
        <v>19180.544999999998</v>
      </c>
      <c r="B429">
        <v>-25.687000000000001</v>
      </c>
      <c r="C429">
        <v>-25.687000000000001</v>
      </c>
      <c r="D429">
        <v>1.883</v>
      </c>
      <c r="E429">
        <v>52.856999999999999</v>
      </c>
      <c r="F429">
        <v>60</v>
      </c>
      <c r="G429">
        <v>65.953999999999994</v>
      </c>
      <c r="H429">
        <v>1.0395000000000001</v>
      </c>
    </row>
    <row r="430" spans="1:8" x14ac:dyDescent="0.2">
      <c r="A430">
        <v>19183.34</v>
      </c>
      <c r="B430">
        <v>-25.736999999999998</v>
      </c>
      <c r="C430">
        <v>-25.736999999999998</v>
      </c>
      <c r="D430">
        <v>1.8009999999999999</v>
      </c>
      <c r="E430">
        <v>51.47</v>
      </c>
      <c r="F430">
        <v>60</v>
      </c>
      <c r="G430">
        <v>66.156999999999996</v>
      </c>
      <c r="H430">
        <v>1.0087000000000002</v>
      </c>
    </row>
    <row r="431" spans="1:8" x14ac:dyDescent="0.2">
      <c r="A431">
        <v>19186.137999999999</v>
      </c>
      <c r="B431">
        <v>-25.792000000000002</v>
      </c>
      <c r="C431">
        <v>-25.792000000000002</v>
      </c>
      <c r="D431">
        <v>1.952</v>
      </c>
      <c r="E431">
        <v>49.771000000000001</v>
      </c>
      <c r="F431">
        <v>60</v>
      </c>
      <c r="G431">
        <v>66.108999999999995</v>
      </c>
      <c r="H431">
        <v>0.97240000000000004</v>
      </c>
    </row>
    <row r="432" spans="1:8" x14ac:dyDescent="0.2">
      <c r="A432">
        <v>19188.937999999998</v>
      </c>
      <c r="B432">
        <v>-25.846</v>
      </c>
      <c r="C432">
        <v>-25.846</v>
      </c>
      <c r="D432">
        <v>1.929</v>
      </c>
      <c r="E432">
        <v>53.462000000000003</v>
      </c>
      <c r="F432">
        <v>60</v>
      </c>
      <c r="G432">
        <v>66.001000000000005</v>
      </c>
      <c r="H432">
        <v>1.0527</v>
      </c>
    </row>
    <row r="433" spans="1:8" x14ac:dyDescent="0.2">
      <c r="A433">
        <v>19191.734</v>
      </c>
      <c r="B433">
        <v>-25.896999999999998</v>
      </c>
      <c r="C433">
        <v>-25.896999999999998</v>
      </c>
      <c r="D433">
        <v>1.8080000000000001</v>
      </c>
      <c r="E433">
        <v>56.838000000000001</v>
      </c>
      <c r="F433">
        <v>60</v>
      </c>
      <c r="G433">
        <v>65.665000000000006</v>
      </c>
      <c r="H433">
        <v>1.1264000000000001</v>
      </c>
    </row>
    <row r="434" spans="1:8" x14ac:dyDescent="0.2">
      <c r="A434">
        <v>19194.838</v>
      </c>
      <c r="B434">
        <v>-25.951000000000001</v>
      </c>
      <c r="C434">
        <v>-25.951000000000001</v>
      </c>
      <c r="D434">
        <v>1.74</v>
      </c>
      <c r="E434">
        <v>57.774000000000001</v>
      </c>
      <c r="F434">
        <v>60</v>
      </c>
      <c r="G434">
        <v>65.570999999999998</v>
      </c>
      <c r="H434">
        <v>1.1473</v>
      </c>
    </row>
    <row r="435" spans="1:8" x14ac:dyDescent="0.2">
      <c r="A435">
        <v>19197.646000000001</v>
      </c>
      <c r="B435">
        <v>-26.003</v>
      </c>
      <c r="C435">
        <v>-26.003</v>
      </c>
      <c r="D435">
        <v>1.8680000000000001</v>
      </c>
      <c r="E435">
        <v>56.448</v>
      </c>
      <c r="F435">
        <v>60</v>
      </c>
      <c r="G435">
        <v>65.802000000000007</v>
      </c>
      <c r="H435">
        <v>1.1176000000000001</v>
      </c>
    </row>
    <row r="436" spans="1:8" x14ac:dyDescent="0.2">
      <c r="A436">
        <v>19200.447</v>
      </c>
      <c r="B436">
        <v>-26.053000000000001</v>
      </c>
      <c r="C436">
        <v>-26.053000000000001</v>
      </c>
      <c r="D436">
        <v>1.7849999999999999</v>
      </c>
      <c r="E436">
        <v>57.456000000000003</v>
      </c>
      <c r="F436">
        <v>60</v>
      </c>
      <c r="G436">
        <v>65.463999999999999</v>
      </c>
      <c r="H436">
        <v>1.1396000000000002</v>
      </c>
    </row>
    <row r="437" spans="1:8" x14ac:dyDescent="0.2">
      <c r="A437">
        <v>19203.554</v>
      </c>
      <c r="B437">
        <v>-26.108000000000001</v>
      </c>
      <c r="C437">
        <v>-26.108000000000001</v>
      </c>
      <c r="D437">
        <v>1.7689999999999999</v>
      </c>
      <c r="E437">
        <v>60.524999999999999</v>
      </c>
      <c r="F437">
        <v>60</v>
      </c>
      <c r="G437">
        <v>65.308999999999997</v>
      </c>
      <c r="H437">
        <v>1.2089000000000001</v>
      </c>
    </row>
    <row r="438" spans="1:8" x14ac:dyDescent="0.2">
      <c r="A438">
        <v>19206.348000000002</v>
      </c>
      <c r="B438">
        <v>-26.16</v>
      </c>
      <c r="C438">
        <v>-26.16</v>
      </c>
      <c r="D438">
        <v>1.8740000000000001</v>
      </c>
      <c r="E438">
        <v>62.783999999999999</v>
      </c>
      <c r="F438">
        <v>60</v>
      </c>
      <c r="G438">
        <v>65.256</v>
      </c>
      <c r="H438">
        <v>1.2595000000000001</v>
      </c>
    </row>
    <row r="439" spans="1:8" x14ac:dyDescent="0.2">
      <c r="A439">
        <v>19209.145</v>
      </c>
      <c r="B439">
        <v>-26.213000000000001</v>
      </c>
      <c r="C439">
        <v>-26.213000000000001</v>
      </c>
      <c r="D439">
        <v>1.885</v>
      </c>
      <c r="E439">
        <v>65.581999999999994</v>
      </c>
      <c r="F439">
        <v>60</v>
      </c>
      <c r="G439">
        <v>64.995999999999995</v>
      </c>
      <c r="H439">
        <v>1.3233000000000001</v>
      </c>
    </row>
    <row r="440" spans="1:8" x14ac:dyDescent="0.2">
      <c r="A440">
        <v>19211.933000000001</v>
      </c>
      <c r="B440">
        <v>-26.263999999999999</v>
      </c>
      <c r="C440">
        <v>-26.263999999999999</v>
      </c>
      <c r="D440">
        <v>1.829</v>
      </c>
      <c r="E440">
        <v>65.786000000000001</v>
      </c>
      <c r="F440">
        <v>60</v>
      </c>
      <c r="G440">
        <v>64.954999999999998</v>
      </c>
      <c r="H440">
        <v>1.3277000000000001</v>
      </c>
    </row>
    <row r="441" spans="1:8" x14ac:dyDescent="0.2">
      <c r="A441">
        <v>19214.728999999999</v>
      </c>
      <c r="B441">
        <v>-26.315999999999999</v>
      </c>
      <c r="C441">
        <v>-26.315999999999999</v>
      </c>
      <c r="D441">
        <v>1.855</v>
      </c>
      <c r="E441">
        <v>65.908000000000001</v>
      </c>
      <c r="F441">
        <v>60</v>
      </c>
      <c r="G441">
        <v>65.090999999999994</v>
      </c>
      <c r="H441">
        <v>1.331</v>
      </c>
    </row>
    <row r="442" spans="1:8" x14ac:dyDescent="0.2">
      <c r="A442">
        <v>19217.521000000001</v>
      </c>
      <c r="B442">
        <v>-26.367999999999999</v>
      </c>
      <c r="C442">
        <v>-26.367999999999999</v>
      </c>
      <c r="D442">
        <v>1.8580000000000001</v>
      </c>
      <c r="E442">
        <v>61.625</v>
      </c>
      <c r="F442">
        <v>60</v>
      </c>
      <c r="G442">
        <v>65.361999999999995</v>
      </c>
      <c r="H442">
        <v>1.2331000000000001</v>
      </c>
    </row>
    <row r="443" spans="1:8" x14ac:dyDescent="0.2">
      <c r="A443">
        <v>19220.319</v>
      </c>
      <c r="B443">
        <v>-26.42</v>
      </c>
      <c r="C443">
        <v>-26.42</v>
      </c>
      <c r="D443">
        <v>1.857</v>
      </c>
      <c r="E443">
        <v>58.290999999999997</v>
      </c>
      <c r="F443">
        <v>60</v>
      </c>
      <c r="G443">
        <v>65.537999999999997</v>
      </c>
      <c r="H443">
        <v>1.1583000000000001</v>
      </c>
    </row>
    <row r="444" spans="1:8" x14ac:dyDescent="0.2">
      <c r="A444">
        <v>19223.113000000001</v>
      </c>
      <c r="B444">
        <v>-26.472000000000001</v>
      </c>
      <c r="C444">
        <v>-26.472000000000001</v>
      </c>
      <c r="D444">
        <v>1.865</v>
      </c>
      <c r="E444">
        <v>59.735999999999997</v>
      </c>
      <c r="F444">
        <v>60</v>
      </c>
      <c r="G444">
        <v>65.347999999999999</v>
      </c>
      <c r="H444">
        <v>1.1902000000000001</v>
      </c>
    </row>
    <row r="445" spans="1:8" x14ac:dyDescent="0.2">
      <c r="A445">
        <v>19225.905999999999</v>
      </c>
      <c r="B445">
        <v>-26.521999999999998</v>
      </c>
      <c r="C445">
        <v>-26.521999999999998</v>
      </c>
      <c r="D445">
        <v>1.7989999999999999</v>
      </c>
      <c r="E445">
        <v>63.396000000000001</v>
      </c>
      <c r="F445">
        <v>60</v>
      </c>
      <c r="G445">
        <v>65.069000000000003</v>
      </c>
      <c r="H445">
        <v>1.2738</v>
      </c>
    </row>
    <row r="446" spans="1:8" x14ac:dyDescent="0.2">
      <c r="A446">
        <v>19229.305</v>
      </c>
      <c r="B446">
        <v>-26.573</v>
      </c>
      <c r="C446">
        <v>-26.573</v>
      </c>
      <c r="D446">
        <v>1.498</v>
      </c>
      <c r="E446">
        <v>69.576999999999998</v>
      </c>
      <c r="F446">
        <v>60</v>
      </c>
      <c r="G446">
        <v>64.617999999999995</v>
      </c>
      <c r="H446">
        <v>1.4168000000000001</v>
      </c>
    </row>
    <row r="447" spans="1:8" x14ac:dyDescent="0.2">
      <c r="A447">
        <v>19232.968000000001</v>
      </c>
      <c r="B447">
        <v>-26.625</v>
      </c>
      <c r="C447">
        <v>-26.625</v>
      </c>
      <c r="D447">
        <v>1.411</v>
      </c>
      <c r="E447">
        <v>68.402000000000001</v>
      </c>
      <c r="F447">
        <v>60</v>
      </c>
      <c r="G447">
        <v>64.721999999999994</v>
      </c>
      <c r="H447">
        <v>1.3893</v>
      </c>
    </row>
    <row r="448" spans="1:8" x14ac:dyDescent="0.2">
      <c r="A448">
        <v>19236.698</v>
      </c>
      <c r="B448">
        <v>-26.675999999999998</v>
      </c>
      <c r="C448">
        <v>-26.675999999999998</v>
      </c>
      <c r="D448">
        <v>1.383</v>
      </c>
      <c r="E448">
        <v>67.906999999999996</v>
      </c>
      <c r="F448">
        <v>60</v>
      </c>
      <c r="G448">
        <v>64.784000000000006</v>
      </c>
      <c r="H448">
        <v>1.3772000000000002</v>
      </c>
    </row>
    <row r="449" spans="1:8" x14ac:dyDescent="0.2">
      <c r="A449">
        <v>19240.735000000001</v>
      </c>
      <c r="B449">
        <v>-26.73</v>
      </c>
      <c r="C449">
        <v>-26.73</v>
      </c>
      <c r="D449">
        <v>1.319</v>
      </c>
      <c r="E449">
        <v>71.593000000000004</v>
      </c>
      <c r="F449">
        <v>60</v>
      </c>
      <c r="G449">
        <v>64.551000000000002</v>
      </c>
      <c r="H449">
        <v>1.4641000000000002</v>
      </c>
    </row>
    <row r="450" spans="1:8" x14ac:dyDescent="0.2">
      <c r="A450">
        <v>19244.458999999999</v>
      </c>
      <c r="B450">
        <v>-26.782</v>
      </c>
      <c r="C450">
        <v>-26.782</v>
      </c>
      <c r="D450">
        <v>1.41</v>
      </c>
      <c r="E450">
        <v>72.244</v>
      </c>
      <c r="F450">
        <v>60</v>
      </c>
      <c r="G450">
        <v>64.457999999999998</v>
      </c>
      <c r="H450">
        <v>1.4795</v>
      </c>
    </row>
    <row r="451" spans="1:8" x14ac:dyDescent="0.2">
      <c r="A451">
        <v>19248.186000000002</v>
      </c>
      <c r="B451">
        <v>-26.832999999999998</v>
      </c>
      <c r="C451">
        <v>-26.832999999999998</v>
      </c>
      <c r="D451">
        <v>1.3560000000000001</v>
      </c>
      <c r="E451">
        <v>73.259</v>
      </c>
      <c r="F451">
        <v>60</v>
      </c>
      <c r="G451">
        <v>64.293999999999997</v>
      </c>
      <c r="H451">
        <v>1.5037</v>
      </c>
    </row>
    <row r="452" spans="1:8" x14ac:dyDescent="0.2">
      <c r="A452">
        <v>19251.924999999999</v>
      </c>
      <c r="B452">
        <v>-26.885999999999999</v>
      </c>
      <c r="C452">
        <v>-26.885999999999999</v>
      </c>
      <c r="D452">
        <v>1.425</v>
      </c>
      <c r="E452">
        <v>68.667000000000002</v>
      </c>
      <c r="F452">
        <v>60</v>
      </c>
      <c r="G452">
        <v>64.796999999999997</v>
      </c>
      <c r="H452">
        <v>1.3948</v>
      </c>
    </row>
    <row r="453" spans="1:8" x14ac:dyDescent="0.2">
      <c r="A453">
        <v>19255.967000000001</v>
      </c>
      <c r="B453">
        <v>-26.937999999999999</v>
      </c>
      <c r="C453">
        <v>-26.937999999999999</v>
      </c>
      <c r="D453">
        <v>1.2749999999999999</v>
      </c>
      <c r="E453">
        <v>66.507000000000005</v>
      </c>
      <c r="F453">
        <v>60</v>
      </c>
      <c r="G453">
        <v>64.641999999999996</v>
      </c>
      <c r="H453">
        <v>1.3453000000000002</v>
      </c>
    </row>
    <row r="454" spans="1:8" x14ac:dyDescent="0.2">
      <c r="A454">
        <v>19259.071</v>
      </c>
      <c r="B454">
        <v>-26.991</v>
      </c>
      <c r="C454">
        <v>-26.991</v>
      </c>
      <c r="D454">
        <v>1.7110000000000001</v>
      </c>
      <c r="E454">
        <v>65.619</v>
      </c>
      <c r="F454">
        <v>60</v>
      </c>
      <c r="G454">
        <v>64.894000000000005</v>
      </c>
      <c r="H454">
        <v>1.3244</v>
      </c>
    </row>
    <row r="455" spans="1:8" x14ac:dyDescent="0.2">
      <c r="A455">
        <v>19262.178</v>
      </c>
      <c r="B455">
        <v>-27.041</v>
      </c>
      <c r="C455">
        <v>-27.041</v>
      </c>
      <c r="D455">
        <v>1.6379999999999999</v>
      </c>
      <c r="E455">
        <v>69.674000000000007</v>
      </c>
      <c r="F455">
        <v>60</v>
      </c>
      <c r="G455">
        <v>63.561999999999998</v>
      </c>
      <c r="H455">
        <v>1.4190000000000003</v>
      </c>
    </row>
    <row r="456" spans="1:8" x14ac:dyDescent="0.2">
      <c r="A456">
        <v>19265.289000000001</v>
      </c>
      <c r="B456">
        <v>-27.091999999999999</v>
      </c>
      <c r="C456">
        <v>-27.091999999999999</v>
      </c>
      <c r="D456">
        <v>1.611</v>
      </c>
      <c r="E456">
        <v>107.717</v>
      </c>
      <c r="F456">
        <v>60</v>
      </c>
      <c r="G456">
        <v>61.223999999999997</v>
      </c>
      <c r="H456">
        <v>2.4167000000000001</v>
      </c>
    </row>
    <row r="457" spans="1:8" x14ac:dyDescent="0.2">
      <c r="A457">
        <v>19268.707999999999</v>
      </c>
      <c r="B457">
        <v>-27.141999999999999</v>
      </c>
      <c r="C457">
        <v>-27.141999999999999</v>
      </c>
      <c r="D457">
        <v>1.484</v>
      </c>
      <c r="E457">
        <v>109.72</v>
      </c>
      <c r="F457">
        <v>60</v>
      </c>
      <c r="G457">
        <v>60.945999999999998</v>
      </c>
      <c r="H457">
        <v>2.4761000000000002</v>
      </c>
    </row>
    <row r="458" spans="1:8" x14ac:dyDescent="0.2">
      <c r="A458">
        <v>19272.124</v>
      </c>
      <c r="B458">
        <v>-27.195</v>
      </c>
      <c r="C458">
        <v>-27.195</v>
      </c>
      <c r="D458">
        <v>1.5309999999999999</v>
      </c>
      <c r="E458">
        <v>103.828</v>
      </c>
      <c r="F458">
        <v>60</v>
      </c>
      <c r="G458">
        <v>61.728999999999999</v>
      </c>
      <c r="H458">
        <v>2.3033999999999999</v>
      </c>
    </row>
    <row r="459" spans="1:8" x14ac:dyDescent="0.2">
      <c r="A459">
        <v>19275.534</v>
      </c>
      <c r="B459">
        <v>-27.248000000000001</v>
      </c>
      <c r="C459">
        <v>-27.248000000000001</v>
      </c>
      <c r="D459">
        <v>1.5740000000000001</v>
      </c>
      <c r="E459">
        <v>102.455</v>
      </c>
      <c r="F459">
        <v>60</v>
      </c>
      <c r="G459">
        <v>61.494</v>
      </c>
      <c r="H459">
        <v>2.2637999999999998</v>
      </c>
    </row>
    <row r="460" spans="1:8" x14ac:dyDescent="0.2">
      <c r="A460">
        <v>19278.935000000001</v>
      </c>
      <c r="B460">
        <v>-27.3</v>
      </c>
      <c r="C460">
        <v>-27.3</v>
      </c>
      <c r="D460">
        <v>1.512</v>
      </c>
      <c r="E460">
        <v>109.807</v>
      </c>
      <c r="F460">
        <v>60</v>
      </c>
      <c r="G460">
        <v>60.790999999999997</v>
      </c>
      <c r="H460">
        <v>2.4783000000000004</v>
      </c>
    </row>
    <row r="461" spans="1:8" x14ac:dyDescent="0.2">
      <c r="A461">
        <v>19282.613000000001</v>
      </c>
      <c r="B461">
        <v>-27.353999999999999</v>
      </c>
      <c r="C461">
        <v>-27.353999999999999</v>
      </c>
      <c r="D461">
        <v>1.478</v>
      </c>
      <c r="E461">
        <v>143.11600000000001</v>
      </c>
      <c r="F461">
        <v>60</v>
      </c>
      <c r="G461">
        <v>57.197000000000003</v>
      </c>
      <c r="H461">
        <v>3.6102000000000003</v>
      </c>
    </row>
    <row r="462" spans="1:8" x14ac:dyDescent="0.2">
      <c r="A462">
        <v>19286.339</v>
      </c>
      <c r="B462">
        <v>-27.407</v>
      </c>
      <c r="C462">
        <v>-27.407</v>
      </c>
      <c r="D462">
        <v>1.42</v>
      </c>
      <c r="E462">
        <v>132.84399999999999</v>
      </c>
      <c r="F462">
        <v>60</v>
      </c>
      <c r="G462">
        <v>59.344000000000001</v>
      </c>
      <c r="H462">
        <v>3.2285000000000004</v>
      </c>
    </row>
    <row r="463" spans="1:8" x14ac:dyDescent="0.2">
      <c r="A463">
        <v>19290.381000000001</v>
      </c>
      <c r="B463">
        <v>-27.460999999999999</v>
      </c>
      <c r="C463">
        <v>-27.460999999999999</v>
      </c>
      <c r="D463">
        <v>1.3420000000000001</v>
      </c>
      <c r="E463">
        <v>117.173</v>
      </c>
      <c r="F463">
        <v>60</v>
      </c>
      <c r="G463">
        <v>60.204999999999998</v>
      </c>
      <c r="H463">
        <v>2.7049000000000003</v>
      </c>
    </row>
    <row r="464" spans="1:8" x14ac:dyDescent="0.2">
      <c r="A464">
        <v>19294.108</v>
      </c>
      <c r="B464">
        <v>-27.513999999999999</v>
      </c>
      <c r="C464">
        <v>-27.513999999999999</v>
      </c>
      <c r="D464">
        <v>1.4239999999999999</v>
      </c>
      <c r="E464">
        <v>126.14400000000001</v>
      </c>
      <c r="F464">
        <v>60</v>
      </c>
      <c r="G464">
        <v>59.040999999999997</v>
      </c>
      <c r="H464">
        <v>2.9964000000000004</v>
      </c>
    </row>
    <row r="465" spans="1:8" x14ac:dyDescent="0.2">
      <c r="A465">
        <v>19297.837</v>
      </c>
      <c r="B465">
        <v>-27.567</v>
      </c>
      <c r="C465">
        <v>-27.567</v>
      </c>
      <c r="D465">
        <v>1.4039999999999999</v>
      </c>
      <c r="E465">
        <v>119.267</v>
      </c>
      <c r="F465">
        <v>60</v>
      </c>
      <c r="G465">
        <v>60.566000000000003</v>
      </c>
      <c r="H465">
        <v>2.7709000000000006</v>
      </c>
    </row>
    <row r="466" spans="1:8" x14ac:dyDescent="0.2">
      <c r="A466">
        <v>19354.953000000001</v>
      </c>
      <c r="B466">
        <v>-27.619</v>
      </c>
      <c r="C466">
        <v>-27.619</v>
      </c>
      <c r="D466">
        <v>9.0999999999999998E-2</v>
      </c>
      <c r="E466">
        <v>125.471</v>
      </c>
      <c r="F466">
        <v>60</v>
      </c>
      <c r="G466">
        <v>58.433999999999997</v>
      </c>
      <c r="H466">
        <v>2.9744000000000006</v>
      </c>
    </row>
    <row r="467" spans="1:8" x14ac:dyDescent="0.2">
      <c r="A467">
        <v>19358.665000000001</v>
      </c>
      <c r="B467">
        <v>-27.672000000000001</v>
      </c>
      <c r="C467">
        <v>-27.672000000000001</v>
      </c>
      <c r="D467">
        <v>1.4239999999999999</v>
      </c>
      <c r="E467">
        <v>131.75899999999999</v>
      </c>
      <c r="F467">
        <v>60</v>
      </c>
      <c r="G467">
        <v>57.814</v>
      </c>
      <c r="H467">
        <v>3.19</v>
      </c>
    </row>
    <row r="468" spans="1:8" x14ac:dyDescent="0.2">
      <c r="A468">
        <v>19362.712</v>
      </c>
      <c r="B468">
        <v>-27.725000000000001</v>
      </c>
      <c r="C468">
        <v>-27.725000000000001</v>
      </c>
      <c r="D468">
        <v>1.32</v>
      </c>
      <c r="E468">
        <v>134.09399999999999</v>
      </c>
      <c r="F468">
        <v>60</v>
      </c>
      <c r="G468">
        <v>57.402000000000001</v>
      </c>
      <c r="H468">
        <v>3.2736000000000001</v>
      </c>
    </row>
    <row r="469" spans="1:8" x14ac:dyDescent="0.2">
      <c r="A469">
        <v>19366.437999999998</v>
      </c>
      <c r="B469">
        <v>-27.779</v>
      </c>
      <c r="C469">
        <v>-27.779</v>
      </c>
      <c r="D469">
        <v>1.454</v>
      </c>
      <c r="E469">
        <v>132.262</v>
      </c>
      <c r="F469">
        <v>60</v>
      </c>
      <c r="G469">
        <v>57.478000000000002</v>
      </c>
      <c r="H469">
        <v>3.2076000000000002</v>
      </c>
    </row>
    <row r="470" spans="1:8" x14ac:dyDescent="0.2">
      <c r="A470">
        <v>19370.163</v>
      </c>
      <c r="B470">
        <v>-27.83</v>
      </c>
      <c r="C470">
        <v>-27.83</v>
      </c>
      <c r="D470">
        <v>1.3540000000000001</v>
      </c>
      <c r="E470">
        <v>124.07599999999999</v>
      </c>
      <c r="F470">
        <v>60</v>
      </c>
      <c r="G470">
        <v>58.645000000000003</v>
      </c>
      <c r="H470">
        <v>2.9282000000000004</v>
      </c>
    </row>
    <row r="471" spans="1:8" x14ac:dyDescent="0.2">
      <c r="A471">
        <v>19373.884999999998</v>
      </c>
      <c r="B471">
        <v>-27.88</v>
      </c>
      <c r="C471">
        <v>-27.88</v>
      </c>
      <c r="D471">
        <v>1.359</v>
      </c>
      <c r="E471">
        <v>119.952</v>
      </c>
      <c r="F471">
        <v>60</v>
      </c>
      <c r="G471">
        <v>58.718000000000004</v>
      </c>
      <c r="H471">
        <v>2.7929000000000004</v>
      </c>
    </row>
    <row r="472" spans="1:8" x14ac:dyDescent="0.2">
      <c r="A472">
        <v>19377.925999999999</v>
      </c>
      <c r="B472">
        <v>-27.933</v>
      </c>
      <c r="C472">
        <v>-27.933</v>
      </c>
      <c r="D472">
        <v>1.31</v>
      </c>
      <c r="E472">
        <v>126.687</v>
      </c>
      <c r="F472">
        <v>60</v>
      </c>
      <c r="G472">
        <v>58.008000000000003</v>
      </c>
      <c r="H472">
        <v>3.0151000000000003</v>
      </c>
    </row>
    <row r="473" spans="1:8" x14ac:dyDescent="0.2">
      <c r="A473">
        <v>19381.654999999999</v>
      </c>
      <c r="B473">
        <v>-27.984000000000002</v>
      </c>
      <c r="C473">
        <v>-27.984000000000002</v>
      </c>
      <c r="D473">
        <v>1.3640000000000001</v>
      </c>
      <c r="E473">
        <v>117.69799999999999</v>
      </c>
      <c r="F473">
        <v>60</v>
      </c>
      <c r="G473">
        <v>59.103000000000002</v>
      </c>
      <c r="H473">
        <v>2.7214000000000005</v>
      </c>
    </row>
    <row r="474" spans="1:8" x14ac:dyDescent="0.2">
      <c r="A474">
        <v>19386.001</v>
      </c>
      <c r="B474">
        <v>-28.036999999999999</v>
      </c>
      <c r="C474">
        <v>-28.036999999999999</v>
      </c>
      <c r="D474">
        <v>1.2270000000000001</v>
      </c>
      <c r="E474">
        <v>130.024</v>
      </c>
      <c r="F474">
        <v>60</v>
      </c>
      <c r="G474">
        <v>57.238</v>
      </c>
      <c r="H474">
        <v>3.1295000000000006</v>
      </c>
    </row>
    <row r="475" spans="1:8" x14ac:dyDescent="0.2">
      <c r="A475">
        <v>19389.702000000001</v>
      </c>
      <c r="B475">
        <v>-28.087</v>
      </c>
      <c r="C475">
        <v>-28.087</v>
      </c>
      <c r="D475">
        <v>1.3520000000000001</v>
      </c>
      <c r="E475">
        <v>126.255</v>
      </c>
      <c r="F475">
        <v>60</v>
      </c>
      <c r="G475">
        <v>58.07</v>
      </c>
      <c r="H475">
        <v>3.0008000000000004</v>
      </c>
    </row>
    <row r="476" spans="1:8" x14ac:dyDescent="0.2">
      <c r="A476">
        <v>19393.739000000001</v>
      </c>
      <c r="B476">
        <v>-28.138999999999999</v>
      </c>
      <c r="C476">
        <v>-28.138999999999999</v>
      </c>
      <c r="D476">
        <v>1.282</v>
      </c>
      <c r="E476">
        <v>134.166</v>
      </c>
      <c r="F476">
        <v>60</v>
      </c>
      <c r="G476">
        <v>56.77</v>
      </c>
      <c r="H476">
        <v>3.2758000000000003</v>
      </c>
    </row>
    <row r="477" spans="1:8" x14ac:dyDescent="0.2">
      <c r="A477">
        <v>19398.080999999998</v>
      </c>
      <c r="B477">
        <v>-28.192</v>
      </c>
      <c r="C477">
        <v>-28.192</v>
      </c>
      <c r="D477">
        <v>1.212</v>
      </c>
      <c r="E477">
        <v>120.74299999999999</v>
      </c>
      <c r="F477">
        <v>60</v>
      </c>
      <c r="G477">
        <v>58.484999999999999</v>
      </c>
      <c r="H477">
        <v>2.8182</v>
      </c>
    </row>
    <row r="478" spans="1:8" x14ac:dyDescent="0.2">
      <c r="A478">
        <v>19402.732</v>
      </c>
      <c r="B478">
        <v>-28.245000000000001</v>
      </c>
      <c r="C478">
        <v>-28.245000000000001</v>
      </c>
      <c r="D478">
        <v>1.1459999999999999</v>
      </c>
      <c r="E478">
        <v>127.791</v>
      </c>
      <c r="F478">
        <v>60</v>
      </c>
      <c r="G478">
        <v>57.939</v>
      </c>
      <c r="H478">
        <v>3.0525000000000002</v>
      </c>
    </row>
    <row r="479" spans="1:8" x14ac:dyDescent="0.2">
      <c r="A479">
        <v>19407.391</v>
      </c>
      <c r="B479">
        <v>-28.297999999999998</v>
      </c>
      <c r="C479">
        <v>-28.297999999999998</v>
      </c>
      <c r="D479">
        <v>1.1439999999999999</v>
      </c>
      <c r="E479">
        <v>122.48699999999999</v>
      </c>
      <c r="F479">
        <v>60</v>
      </c>
      <c r="G479">
        <v>58.122</v>
      </c>
      <c r="H479">
        <v>2.8754</v>
      </c>
    </row>
    <row r="480" spans="1:8" x14ac:dyDescent="0.2">
      <c r="A480">
        <v>19412.062000000002</v>
      </c>
      <c r="B480">
        <v>-28.347999999999999</v>
      </c>
      <c r="C480">
        <v>-28.347999999999999</v>
      </c>
      <c r="D480">
        <v>1.071</v>
      </c>
      <c r="E480">
        <v>124.486</v>
      </c>
      <c r="F480">
        <v>60</v>
      </c>
      <c r="G480">
        <v>57.96</v>
      </c>
      <c r="H480">
        <v>2.9414000000000002</v>
      </c>
    </row>
    <row r="481" spans="1:8" x14ac:dyDescent="0.2">
      <c r="A481">
        <v>19417.027999999998</v>
      </c>
      <c r="B481">
        <v>-28.399000000000001</v>
      </c>
      <c r="C481">
        <v>-28.399000000000001</v>
      </c>
      <c r="D481">
        <v>1.026</v>
      </c>
      <c r="E481">
        <v>112.62</v>
      </c>
      <c r="F481">
        <v>60</v>
      </c>
      <c r="G481">
        <v>59.360999999999997</v>
      </c>
      <c r="H481">
        <v>2.5630000000000002</v>
      </c>
    </row>
    <row r="482" spans="1:8" x14ac:dyDescent="0.2">
      <c r="A482">
        <v>19421.688999999998</v>
      </c>
      <c r="B482">
        <v>-28.45</v>
      </c>
      <c r="C482">
        <v>-28.45</v>
      </c>
      <c r="D482">
        <v>1.0780000000000001</v>
      </c>
      <c r="E482">
        <v>95.399000000000001</v>
      </c>
      <c r="F482">
        <v>60</v>
      </c>
      <c r="G482">
        <v>60.843000000000004</v>
      </c>
      <c r="H482">
        <v>2.0680000000000001</v>
      </c>
    </row>
    <row r="483" spans="1:8" x14ac:dyDescent="0.2">
      <c r="A483">
        <v>19426.66</v>
      </c>
      <c r="B483">
        <v>-28.5</v>
      </c>
      <c r="C483">
        <v>-28.5</v>
      </c>
      <c r="D483">
        <v>1.0129999999999999</v>
      </c>
      <c r="E483">
        <v>89.623000000000005</v>
      </c>
      <c r="F483">
        <v>60</v>
      </c>
      <c r="G483">
        <v>61.212000000000003</v>
      </c>
      <c r="H483">
        <v>1.9140000000000001</v>
      </c>
    </row>
    <row r="484" spans="1:8" x14ac:dyDescent="0.2">
      <c r="A484">
        <v>19430.695</v>
      </c>
      <c r="B484">
        <v>-28.55</v>
      </c>
      <c r="C484">
        <v>-28.55</v>
      </c>
      <c r="D484">
        <v>1.2390000000000001</v>
      </c>
      <c r="E484">
        <v>87.415000000000006</v>
      </c>
      <c r="F484">
        <v>60</v>
      </c>
      <c r="G484">
        <v>61.167000000000002</v>
      </c>
      <c r="H484">
        <v>1.8557000000000001</v>
      </c>
    </row>
    <row r="485" spans="1:8" x14ac:dyDescent="0.2">
      <c r="A485">
        <v>19434.735000000001</v>
      </c>
      <c r="B485">
        <v>-28.600999999999999</v>
      </c>
      <c r="C485">
        <v>-28.600999999999999</v>
      </c>
      <c r="D485">
        <v>1.2669999999999999</v>
      </c>
      <c r="E485">
        <v>85.236999999999995</v>
      </c>
      <c r="F485">
        <v>60</v>
      </c>
      <c r="G485">
        <v>61.353000000000002</v>
      </c>
      <c r="H485">
        <v>1.7996000000000001</v>
      </c>
    </row>
    <row r="486" spans="1:8" x14ac:dyDescent="0.2">
      <c r="A486">
        <v>19438.748</v>
      </c>
      <c r="B486">
        <v>-28.652999999999999</v>
      </c>
      <c r="C486">
        <v>-28.652999999999999</v>
      </c>
      <c r="D486">
        <v>1.284</v>
      </c>
      <c r="E486">
        <v>84.75</v>
      </c>
      <c r="F486">
        <v>60</v>
      </c>
      <c r="G486">
        <v>61.506999999999998</v>
      </c>
      <c r="H486">
        <v>1.7875000000000001</v>
      </c>
    </row>
    <row r="487" spans="1:8" x14ac:dyDescent="0.2">
      <c r="A487">
        <v>19443.091</v>
      </c>
      <c r="B487">
        <v>-28.704000000000001</v>
      </c>
      <c r="C487">
        <v>-28.704000000000001</v>
      </c>
      <c r="D487">
        <v>1.179</v>
      </c>
      <c r="E487">
        <v>87.712000000000003</v>
      </c>
      <c r="F487">
        <v>60</v>
      </c>
      <c r="G487">
        <v>61.070999999999998</v>
      </c>
      <c r="H487">
        <v>1.8634000000000002</v>
      </c>
    </row>
    <row r="488" spans="1:8" x14ac:dyDescent="0.2">
      <c r="A488">
        <v>19447.439999999999</v>
      </c>
      <c r="B488">
        <v>-28.757000000000001</v>
      </c>
      <c r="C488">
        <v>-28.757000000000001</v>
      </c>
      <c r="D488">
        <v>1.23</v>
      </c>
      <c r="E488">
        <v>113.316</v>
      </c>
      <c r="F488">
        <v>60</v>
      </c>
      <c r="G488">
        <v>57.81</v>
      </c>
      <c r="H488">
        <v>2.5850000000000004</v>
      </c>
    </row>
    <row r="489" spans="1:8" x14ac:dyDescent="0.2">
      <c r="A489">
        <v>19451.785</v>
      </c>
      <c r="B489">
        <v>-28.811</v>
      </c>
      <c r="C489">
        <v>-28.811</v>
      </c>
      <c r="D489">
        <v>1.2270000000000001</v>
      </c>
      <c r="E489">
        <v>150.23400000000001</v>
      </c>
      <c r="F489">
        <v>60</v>
      </c>
      <c r="G489">
        <v>54.985999999999997</v>
      </c>
      <c r="H489">
        <v>3.8951000000000002</v>
      </c>
    </row>
    <row r="490" spans="1:8" x14ac:dyDescent="0.2">
      <c r="A490">
        <v>19456.134999999998</v>
      </c>
      <c r="B490">
        <v>-28.864999999999998</v>
      </c>
      <c r="C490">
        <v>-28.864999999999998</v>
      </c>
      <c r="D490">
        <v>1.2390000000000001</v>
      </c>
      <c r="E490">
        <v>151.75200000000001</v>
      </c>
      <c r="F490">
        <v>60</v>
      </c>
      <c r="G490">
        <v>54.677999999999997</v>
      </c>
      <c r="H490">
        <v>3.9589000000000008</v>
      </c>
    </row>
    <row r="491" spans="1:8" x14ac:dyDescent="0.2">
      <c r="A491">
        <v>19460.488000000001</v>
      </c>
      <c r="B491">
        <v>-28.917000000000002</v>
      </c>
      <c r="C491">
        <v>-28.917000000000002</v>
      </c>
      <c r="D491">
        <v>1.196</v>
      </c>
      <c r="E491">
        <v>151.029</v>
      </c>
      <c r="F491">
        <v>60</v>
      </c>
      <c r="G491">
        <v>54.762999999999998</v>
      </c>
      <c r="H491">
        <v>3.9281000000000006</v>
      </c>
    </row>
    <row r="492" spans="1:8" x14ac:dyDescent="0.2">
      <c r="A492">
        <v>19464.823</v>
      </c>
      <c r="B492">
        <v>-28.968</v>
      </c>
      <c r="C492">
        <v>-28.968</v>
      </c>
      <c r="D492">
        <v>1.179</v>
      </c>
      <c r="E492">
        <v>141.52799999999999</v>
      </c>
      <c r="F492">
        <v>60</v>
      </c>
      <c r="G492">
        <v>55.637</v>
      </c>
      <c r="H492">
        <v>3.5486000000000004</v>
      </c>
    </row>
    <row r="493" spans="1:8" x14ac:dyDescent="0.2">
      <c r="A493">
        <v>19469.477999999999</v>
      </c>
      <c r="B493">
        <v>-29.02</v>
      </c>
      <c r="C493">
        <v>-29.02</v>
      </c>
      <c r="D493">
        <v>1.121</v>
      </c>
      <c r="E493">
        <v>143.86500000000001</v>
      </c>
      <c r="F493">
        <v>60</v>
      </c>
      <c r="G493">
        <v>55.31</v>
      </c>
      <c r="H493">
        <v>3.6388000000000003</v>
      </c>
    </row>
    <row r="494" spans="1:8" x14ac:dyDescent="0.2">
      <c r="A494">
        <v>19474.134999999998</v>
      </c>
      <c r="B494">
        <v>-29.071000000000002</v>
      </c>
      <c r="C494">
        <v>-29.071000000000002</v>
      </c>
      <c r="D494">
        <v>1.0880000000000001</v>
      </c>
      <c r="E494">
        <v>142.721</v>
      </c>
      <c r="F494">
        <v>60</v>
      </c>
      <c r="G494">
        <v>55.539000000000001</v>
      </c>
      <c r="H494">
        <v>3.5948000000000002</v>
      </c>
    </row>
    <row r="495" spans="1:8" x14ac:dyDescent="0.2">
      <c r="A495">
        <v>19479.419000000002</v>
      </c>
      <c r="B495">
        <v>-29.123000000000001</v>
      </c>
      <c r="C495">
        <v>-29.123000000000001</v>
      </c>
      <c r="D495">
        <v>0.997</v>
      </c>
      <c r="E495">
        <v>131.66300000000001</v>
      </c>
      <c r="F495">
        <v>60</v>
      </c>
      <c r="G495">
        <v>56.847000000000001</v>
      </c>
      <c r="H495">
        <v>3.1867000000000001</v>
      </c>
    </row>
    <row r="496" spans="1:8" x14ac:dyDescent="0.2">
      <c r="A496">
        <v>19484.393</v>
      </c>
      <c r="B496">
        <v>-29.175000000000001</v>
      </c>
      <c r="C496">
        <v>-29.175000000000001</v>
      </c>
      <c r="D496">
        <v>1.05</v>
      </c>
      <c r="E496">
        <v>121.334</v>
      </c>
      <c r="F496">
        <v>60</v>
      </c>
      <c r="G496">
        <v>57.691000000000003</v>
      </c>
      <c r="H496">
        <v>2.8380000000000005</v>
      </c>
    </row>
    <row r="497" spans="1:8" x14ac:dyDescent="0.2">
      <c r="A497">
        <v>19489.672999999999</v>
      </c>
      <c r="B497">
        <v>-29.228000000000002</v>
      </c>
      <c r="C497">
        <v>-29.228000000000002</v>
      </c>
      <c r="D497">
        <v>0.99099999999999999</v>
      </c>
      <c r="E497">
        <v>138.477</v>
      </c>
      <c r="F497">
        <v>60</v>
      </c>
      <c r="G497">
        <v>55.682000000000002</v>
      </c>
      <c r="H497">
        <v>3.4342000000000001</v>
      </c>
    </row>
    <row r="498" spans="1:8" x14ac:dyDescent="0.2">
      <c r="A498">
        <v>19494.638999999999</v>
      </c>
      <c r="B498">
        <v>-29.277999999999999</v>
      </c>
      <c r="C498">
        <v>-29.277999999999999</v>
      </c>
      <c r="D498">
        <v>1.0149999999999999</v>
      </c>
      <c r="E498">
        <v>131.928</v>
      </c>
      <c r="F498">
        <v>60</v>
      </c>
      <c r="G498">
        <v>56.570999999999998</v>
      </c>
      <c r="H498">
        <v>3.1966000000000006</v>
      </c>
    </row>
    <row r="499" spans="1:8" x14ac:dyDescent="0.2">
      <c r="A499">
        <v>19499.919000000002</v>
      </c>
      <c r="B499">
        <v>-29.33</v>
      </c>
      <c r="C499">
        <v>-29.33</v>
      </c>
      <c r="D499">
        <v>0.98599999999999999</v>
      </c>
      <c r="E499">
        <v>138.328</v>
      </c>
      <c r="F499">
        <v>60</v>
      </c>
      <c r="G499">
        <v>55.581000000000003</v>
      </c>
      <c r="H499">
        <v>3.4287000000000001</v>
      </c>
    </row>
    <row r="500" spans="1:8" x14ac:dyDescent="0.2">
      <c r="A500">
        <v>19505.495999999999</v>
      </c>
      <c r="B500">
        <v>-29.38</v>
      </c>
      <c r="C500">
        <v>-29.38</v>
      </c>
      <c r="D500">
        <v>0.89900000000000002</v>
      </c>
      <c r="E500">
        <v>144.52799999999999</v>
      </c>
      <c r="F500">
        <v>60</v>
      </c>
      <c r="G500">
        <v>54.774999999999999</v>
      </c>
      <c r="H500">
        <v>3.6652</v>
      </c>
    </row>
    <row r="501" spans="1:8" x14ac:dyDescent="0.2">
      <c r="A501">
        <v>19511.399000000001</v>
      </c>
      <c r="B501">
        <v>-29.431999999999999</v>
      </c>
      <c r="C501">
        <v>-29.431999999999999</v>
      </c>
      <c r="D501">
        <v>0.871</v>
      </c>
      <c r="E501">
        <v>147.256</v>
      </c>
      <c r="F501">
        <v>60</v>
      </c>
      <c r="G501">
        <v>54.408999999999999</v>
      </c>
      <c r="H501">
        <v>3.7741000000000002</v>
      </c>
    </row>
    <row r="502" spans="1:8" x14ac:dyDescent="0.2">
      <c r="A502">
        <v>19516.989000000001</v>
      </c>
      <c r="B502">
        <v>-29.483000000000001</v>
      </c>
      <c r="C502">
        <v>-29.483000000000001</v>
      </c>
      <c r="D502">
        <v>0.90900000000000003</v>
      </c>
      <c r="E502">
        <v>148.191</v>
      </c>
      <c r="F502">
        <v>60</v>
      </c>
      <c r="G502">
        <v>54.484999999999999</v>
      </c>
      <c r="H502">
        <v>3.8115000000000001</v>
      </c>
    </row>
    <row r="503" spans="1:8" x14ac:dyDescent="0.2">
      <c r="A503">
        <v>19522.268</v>
      </c>
      <c r="B503">
        <v>-29.533999999999999</v>
      </c>
      <c r="C503">
        <v>-29.533999999999999</v>
      </c>
      <c r="D503">
        <v>0.97</v>
      </c>
      <c r="E503">
        <v>145.55500000000001</v>
      </c>
      <c r="F503">
        <v>60</v>
      </c>
      <c r="G503">
        <v>54.536000000000001</v>
      </c>
      <c r="H503">
        <v>3.7059000000000006</v>
      </c>
    </row>
    <row r="504" spans="1:8" x14ac:dyDescent="0.2">
      <c r="A504">
        <v>19527.532999999999</v>
      </c>
      <c r="B504">
        <v>-29.585000000000001</v>
      </c>
      <c r="C504">
        <v>-29.585000000000001</v>
      </c>
      <c r="D504">
        <v>0.98</v>
      </c>
      <c r="E504">
        <v>147.16300000000001</v>
      </c>
      <c r="F504">
        <v>60</v>
      </c>
      <c r="G504">
        <v>54.253</v>
      </c>
      <c r="H504">
        <v>3.7697000000000003</v>
      </c>
    </row>
    <row r="505" spans="1:8" x14ac:dyDescent="0.2">
      <c r="A505">
        <v>19532.773000000001</v>
      </c>
      <c r="B505">
        <v>-29.637</v>
      </c>
      <c r="C505">
        <v>-29.637</v>
      </c>
      <c r="D505">
        <v>0.99299999999999999</v>
      </c>
      <c r="E505">
        <v>146.78299999999999</v>
      </c>
      <c r="F505">
        <v>60</v>
      </c>
      <c r="G505">
        <v>54.36</v>
      </c>
      <c r="H505">
        <v>3.7543000000000002</v>
      </c>
    </row>
    <row r="506" spans="1:8" x14ac:dyDescent="0.2">
      <c r="A506">
        <v>19538.052</v>
      </c>
      <c r="B506">
        <v>-29.687999999999999</v>
      </c>
      <c r="C506">
        <v>-29.687999999999999</v>
      </c>
      <c r="D506">
        <v>0.95399999999999996</v>
      </c>
      <c r="E506">
        <v>148.29400000000001</v>
      </c>
      <c r="F506">
        <v>60</v>
      </c>
      <c r="G506">
        <v>54.151000000000003</v>
      </c>
      <c r="H506">
        <v>3.8159000000000001</v>
      </c>
    </row>
    <row r="507" spans="1:8" x14ac:dyDescent="0.2">
      <c r="A507">
        <v>19543.321</v>
      </c>
      <c r="B507">
        <v>-29.739000000000001</v>
      </c>
      <c r="C507">
        <v>-29.739000000000001</v>
      </c>
      <c r="D507">
        <v>0.96399999999999997</v>
      </c>
      <c r="E507">
        <v>145.97399999999999</v>
      </c>
      <c r="F507">
        <v>60</v>
      </c>
      <c r="G507">
        <v>54.271999999999998</v>
      </c>
      <c r="H507">
        <v>3.7224000000000004</v>
      </c>
    </row>
    <row r="508" spans="1:8" x14ac:dyDescent="0.2">
      <c r="A508">
        <v>19548.569</v>
      </c>
      <c r="B508">
        <v>-29.791</v>
      </c>
      <c r="C508">
        <v>-29.791</v>
      </c>
      <c r="D508">
        <v>0.996</v>
      </c>
      <c r="E508">
        <v>146.369</v>
      </c>
      <c r="F508">
        <v>60</v>
      </c>
      <c r="G508">
        <v>54.168999999999997</v>
      </c>
      <c r="H508">
        <v>3.7378000000000005</v>
      </c>
    </row>
    <row r="509" spans="1:8" x14ac:dyDescent="0.2">
      <c r="A509">
        <v>19553.531999999999</v>
      </c>
      <c r="B509">
        <v>-29.841999999999999</v>
      </c>
      <c r="C509">
        <v>-29.841999999999999</v>
      </c>
      <c r="D509">
        <v>1.0249999999999999</v>
      </c>
      <c r="E509">
        <v>145.529</v>
      </c>
      <c r="F509">
        <v>60</v>
      </c>
      <c r="G509">
        <v>54.218000000000004</v>
      </c>
      <c r="H509">
        <v>3.7048000000000001</v>
      </c>
    </row>
    <row r="510" spans="1:8" x14ac:dyDescent="0.2">
      <c r="A510">
        <v>19559.397000000001</v>
      </c>
      <c r="B510">
        <v>-29.893000000000001</v>
      </c>
      <c r="C510">
        <v>-29.893000000000001</v>
      </c>
      <c r="D510">
        <v>0.88300000000000001</v>
      </c>
      <c r="E510">
        <v>134.315</v>
      </c>
      <c r="F510">
        <v>60</v>
      </c>
      <c r="G510">
        <v>55.636000000000003</v>
      </c>
      <c r="H510">
        <v>3.2813000000000003</v>
      </c>
    </row>
    <row r="511" spans="1:8" x14ac:dyDescent="0.2">
      <c r="A511">
        <v>19564.972000000002</v>
      </c>
      <c r="B511">
        <v>-29.945</v>
      </c>
      <c r="C511">
        <v>-29.945</v>
      </c>
      <c r="D511">
        <v>0.92500000000000004</v>
      </c>
      <c r="E511">
        <v>143.714</v>
      </c>
      <c r="F511">
        <v>60</v>
      </c>
      <c r="G511">
        <v>54.402999999999999</v>
      </c>
      <c r="H511">
        <v>3.6333000000000002</v>
      </c>
    </row>
    <row r="512" spans="1:8" x14ac:dyDescent="0.2">
      <c r="A512">
        <v>19571.18</v>
      </c>
      <c r="B512">
        <v>-29.995999999999999</v>
      </c>
      <c r="C512">
        <v>-29.995999999999999</v>
      </c>
      <c r="D512">
        <v>0.81299999999999994</v>
      </c>
      <c r="E512">
        <v>132.53</v>
      </c>
      <c r="F512">
        <v>60</v>
      </c>
      <c r="G512">
        <v>55.725000000000001</v>
      </c>
      <c r="H512">
        <v>3.2175000000000002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8:P14"/>
  <sheetViews>
    <sheetView workbookViewId="0">
      <selection activeCell="L14" sqref="L14"/>
    </sheetView>
  </sheetViews>
  <sheetFormatPr defaultRowHeight="12.75" x14ac:dyDescent="0.2"/>
  <cols>
    <col min="12" max="12" width="88.85546875" bestFit="1" customWidth="1"/>
    <col min="15" max="15" width="29.42578125" customWidth="1"/>
    <col min="16" max="16" width="14.42578125" bestFit="1" customWidth="1"/>
  </cols>
  <sheetData>
    <row r="8" spans="12:16" ht="15.75" x14ac:dyDescent="0.25">
      <c r="L8" s="99" t="s">
        <v>46</v>
      </c>
    </row>
    <row r="10" spans="12:16" x14ac:dyDescent="0.2">
      <c r="L10" s="98" t="s">
        <v>47</v>
      </c>
    </row>
    <row r="11" spans="12:16" x14ac:dyDescent="0.2">
      <c r="L11" t="s">
        <v>48</v>
      </c>
    </row>
    <row r="12" spans="12:16" x14ac:dyDescent="0.2">
      <c r="L12" t="s">
        <v>49</v>
      </c>
    </row>
    <row r="13" spans="12:16" x14ac:dyDescent="0.2">
      <c r="L13" t="s">
        <v>50</v>
      </c>
    </row>
    <row r="14" spans="12:16" x14ac:dyDescent="0.2">
      <c r="L14" t="s">
        <v>51</v>
      </c>
      <c r="P14" s="118">
        <v>41444.592719907407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Y52"/>
  <sheetViews>
    <sheetView topLeftCell="A16"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127"/>
      <c r="Q4" s="127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7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309">
        <v>-14</v>
      </c>
      <c r="E14" s="309">
        <v>-13.324</v>
      </c>
      <c r="F14" s="310" t="s">
        <v>99</v>
      </c>
      <c r="G14" s="308">
        <v>120</v>
      </c>
      <c r="H14" s="308">
        <v>91</v>
      </c>
      <c r="I14" s="311">
        <v>0</v>
      </c>
      <c r="J14" s="173">
        <v>7.23</v>
      </c>
      <c r="K14" s="311">
        <v>0</v>
      </c>
      <c r="L14" s="173">
        <v>6.12</v>
      </c>
      <c r="M14" s="311">
        <v>0</v>
      </c>
      <c r="N14" s="294"/>
      <c r="O14" s="295"/>
      <c r="P14" s="308">
        <v>22.59</v>
      </c>
      <c r="Q14" s="311">
        <v>0</v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Z14" s="312">
        <v>347</v>
      </c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135</v>
      </c>
      <c r="AC14" s="312">
        <v>0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309">
        <v>-14</v>
      </c>
      <c r="E15" s="309">
        <v>-13.324</v>
      </c>
      <c r="F15" s="310" t="s">
        <v>100</v>
      </c>
      <c r="G15" s="308">
        <v>200</v>
      </c>
      <c r="H15" s="308">
        <v>84</v>
      </c>
      <c r="I15" s="311">
        <v>-7.6920000000000002</v>
      </c>
      <c r="J15" s="173">
        <v>6.64</v>
      </c>
      <c r="K15" s="311">
        <v>-8.16</v>
      </c>
      <c r="L15" s="173">
        <v>6.07</v>
      </c>
      <c r="M15" s="311">
        <v>-0.81699999999999995</v>
      </c>
      <c r="N15" s="294">
        <f t="shared" ref="N15:N36" si="1">IF(ISNUMBER(Z15), AA15, "")</f>
        <v>137</v>
      </c>
      <c r="O15" s="295" t="str">
        <f t="shared" ref="O15:O36" si="2">IF(ISNUMBER(N14), IF(ISNUMBER(N15), ABS(((ABS(N14-N15))/N14)*100), ""), "")</f>
        <v/>
      </c>
      <c r="P15" s="308">
        <v>22.98</v>
      </c>
      <c r="Q15" s="311">
        <v>1.726</v>
      </c>
      <c r="R15" s="274"/>
      <c r="S15" s="286" t="str">
        <f t="shared" ref="S15:S36" si="3">IF(ISNUMBER(R14), IF(ISNUMBER(R15), ABS(((ABS(R14-R15))/R14)*100), ""), "")</f>
        <v/>
      </c>
      <c r="T15" s="272"/>
      <c r="U15" s="272"/>
      <c r="V15" s="272"/>
      <c r="W15" s="272"/>
      <c r="X15" s="14"/>
      <c r="Z15" s="312">
        <v>349</v>
      </c>
      <c r="AA15" s="10">
        <f t="shared" ref="AA15:AA36" si="4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137</v>
      </c>
      <c r="AC15" s="312">
        <v>0.57599999999999996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309">
        <v>-14</v>
      </c>
      <c r="E16" s="309">
        <v>-13.324</v>
      </c>
      <c r="F16" s="310" t="s">
        <v>101</v>
      </c>
      <c r="G16" s="308">
        <v>300</v>
      </c>
      <c r="H16" s="308">
        <v>94</v>
      </c>
      <c r="I16" s="311">
        <v>11.904999999999999</v>
      </c>
      <c r="J16" s="173">
        <v>5.59</v>
      </c>
      <c r="K16" s="311">
        <v>-15.813000000000001</v>
      </c>
      <c r="L16" s="173">
        <v>5.89</v>
      </c>
      <c r="M16" s="311">
        <v>-2.9649999999999999</v>
      </c>
      <c r="N16" s="294">
        <f t="shared" si="1"/>
        <v>143</v>
      </c>
      <c r="O16" s="295">
        <f t="shared" si="2"/>
        <v>4.3795620437956204</v>
      </c>
      <c r="P16" s="308">
        <v>23.32</v>
      </c>
      <c r="Q16" s="311">
        <v>1.48</v>
      </c>
      <c r="R16" s="274"/>
      <c r="S16" s="286" t="str">
        <f t="shared" si="3"/>
        <v/>
      </c>
      <c r="T16" s="272"/>
      <c r="U16" s="272"/>
      <c r="V16" s="272"/>
      <c r="W16" s="272"/>
      <c r="X16" s="14"/>
      <c r="Z16" s="312">
        <v>355</v>
      </c>
      <c r="AA16" s="10">
        <f t="shared" si="4"/>
        <v>143</v>
      </c>
      <c r="AC16" s="312">
        <v>1.7190000000000001</v>
      </c>
      <c r="IY16" s="120">
        <v>10</v>
      </c>
    </row>
    <row r="17" spans="1:29" s="10" customFormat="1" ht="39.950000000000003" customHeight="1" x14ac:dyDescent="0.4">
      <c r="A17" s="10" t="str">
        <f t="shared" ca="1" si="0"/>
        <v/>
      </c>
      <c r="B17" s="69"/>
      <c r="C17" s="5"/>
      <c r="D17" s="309">
        <v>-14</v>
      </c>
      <c r="E17" s="309">
        <v>-13.324</v>
      </c>
      <c r="F17" s="310" t="s">
        <v>102</v>
      </c>
      <c r="G17" s="308">
        <v>400</v>
      </c>
      <c r="H17" s="308">
        <v>117</v>
      </c>
      <c r="I17" s="311">
        <v>24.468</v>
      </c>
      <c r="J17" s="173">
        <v>4.9800000000000004</v>
      </c>
      <c r="K17" s="311">
        <v>-10.912000000000001</v>
      </c>
      <c r="L17" s="173">
        <v>5.79</v>
      </c>
      <c r="M17" s="311">
        <v>-1.698</v>
      </c>
      <c r="N17" s="294">
        <f t="shared" si="1"/>
        <v>144</v>
      </c>
      <c r="O17" s="295">
        <f t="shared" si="2"/>
        <v>0.69930069930069927</v>
      </c>
      <c r="P17" s="308">
        <v>23.58</v>
      </c>
      <c r="Q17" s="311">
        <v>1.115</v>
      </c>
      <c r="R17" s="274"/>
      <c r="S17" s="286" t="str">
        <f t="shared" si="3"/>
        <v/>
      </c>
      <c r="T17" s="272"/>
      <c r="U17" s="272"/>
      <c r="V17" s="272"/>
      <c r="W17" s="272"/>
      <c r="X17" s="14"/>
      <c r="Z17" s="312">
        <v>356</v>
      </c>
      <c r="AA17" s="10">
        <f t="shared" si="4"/>
        <v>144</v>
      </c>
      <c r="AC17" s="312">
        <v>0.28199999999999997</v>
      </c>
    </row>
    <row r="18" spans="1:29" s="10" customFormat="1" ht="39.950000000000003" customHeight="1" x14ac:dyDescent="0.4">
      <c r="A18" s="10" t="str">
        <f t="shared" ca="1" si="0"/>
        <v/>
      </c>
      <c r="B18" s="69"/>
      <c r="C18" s="5"/>
      <c r="D18" s="309">
        <v>-14</v>
      </c>
      <c r="E18" s="309">
        <v>-13.324</v>
      </c>
      <c r="F18" s="310" t="s">
        <v>103</v>
      </c>
      <c r="G18" s="308">
        <v>500</v>
      </c>
      <c r="H18" s="308">
        <v>153</v>
      </c>
      <c r="I18" s="311">
        <v>30.768999999999998</v>
      </c>
      <c r="J18" s="173">
        <v>4.3899999999999997</v>
      </c>
      <c r="K18" s="311">
        <v>-11.847</v>
      </c>
      <c r="L18" s="173">
        <v>5.71</v>
      </c>
      <c r="M18" s="311">
        <v>-1.3819999999999999</v>
      </c>
      <c r="N18" s="294">
        <f t="shared" si="1"/>
        <v>139</v>
      </c>
      <c r="O18" s="295">
        <f t="shared" si="2"/>
        <v>3.4722222222222223</v>
      </c>
      <c r="P18" s="308">
        <v>23.88</v>
      </c>
      <c r="Q18" s="311">
        <v>1.272</v>
      </c>
      <c r="R18" s="274"/>
      <c r="S18" s="286" t="str">
        <f t="shared" si="3"/>
        <v/>
      </c>
      <c r="T18" s="272"/>
      <c r="U18" s="272"/>
      <c r="V18" s="272"/>
      <c r="W18" s="272"/>
      <c r="X18" s="14"/>
      <c r="Z18" s="312">
        <v>351</v>
      </c>
      <c r="AA18" s="10">
        <f t="shared" si="4"/>
        <v>139</v>
      </c>
      <c r="AC18" s="312">
        <v>-1.4039999999999999</v>
      </c>
    </row>
    <row r="19" spans="1:29" s="10" customFormat="1" ht="39.950000000000003" customHeight="1" x14ac:dyDescent="0.4">
      <c r="A19" s="10" t="str">
        <f t="shared" ca="1" si="0"/>
        <v/>
      </c>
      <c r="B19" s="69"/>
      <c r="C19" s="5"/>
      <c r="D19" s="309">
        <v>-14</v>
      </c>
      <c r="E19" s="309">
        <v>-13.324</v>
      </c>
      <c r="F19" s="310" t="s">
        <v>104</v>
      </c>
      <c r="G19" s="308">
        <v>600</v>
      </c>
      <c r="H19" s="308">
        <v>170</v>
      </c>
      <c r="I19" s="311">
        <v>11.111000000000001</v>
      </c>
      <c r="J19" s="173">
        <v>3.65</v>
      </c>
      <c r="K19" s="311">
        <v>-16.856000000000002</v>
      </c>
      <c r="L19" s="173">
        <v>5.73</v>
      </c>
      <c r="M19" s="311">
        <v>0.35</v>
      </c>
      <c r="N19" s="294">
        <f t="shared" si="1"/>
        <v>139</v>
      </c>
      <c r="O19" s="295">
        <f t="shared" si="2"/>
        <v>0</v>
      </c>
      <c r="P19" s="308">
        <v>24.09</v>
      </c>
      <c r="Q19" s="311">
        <v>0.879</v>
      </c>
      <c r="R19" s="274"/>
      <c r="S19" s="286" t="str">
        <f t="shared" si="3"/>
        <v/>
      </c>
      <c r="T19" s="313" t="s">
        <v>105</v>
      </c>
      <c r="U19" s="272"/>
      <c r="V19" s="272"/>
      <c r="W19" s="272"/>
      <c r="X19" s="14"/>
      <c r="Z19" s="312">
        <v>349</v>
      </c>
      <c r="AA19" s="10">
        <f t="shared" si="4"/>
        <v>139</v>
      </c>
      <c r="AC19" s="312">
        <v>-0.56999999999999995</v>
      </c>
    </row>
    <row r="20" spans="1:29" s="10" customFormat="1" ht="39.950000000000003" customHeight="1" x14ac:dyDescent="0.4">
      <c r="A20" s="10" t="str">
        <f t="shared" ca="1" si="0"/>
        <v/>
      </c>
      <c r="B20" s="69"/>
      <c r="C20" s="5"/>
      <c r="D20" s="309">
        <v>-14</v>
      </c>
      <c r="E20" s="309">
        <v>-13.324</v>
      </c>
      <c r="F20" s="310" t="s">
        <v>106</v>
      </c>
      <c r="G20" s="308">
        <v>700</v>
      </c>
      <c r="H20" s="308">
        <v>211</v>
      </c>
      <c r="I20" s="311">
        <v>24.117999999999999</v>
      </c>
      <c r="J20" s="173">
        <v>3.19</v>
      </c>
      <c r="K20" s="311">
        <v>-12.603</v>
      </c>
      <c r="L20" s="173">
        <v>5.82</v>
      </c>
      <c r="M20" s="311">
        <v>1.571</v>
      </c>
      <c r="N20" s="294">
        <f t="shared" si="1"/>
        <v>124</v>
      </c>
      <c r="O20" s="295">
        <f t="shared" si="2"/>
        <v>10.791366906474821</v>
      </c>
      <c r="P20" s="308">
        <v>24.43</v>
      </c>
      <c r="Q20" s="311">
        <v>1.411</v>
      </c>
      <c r="R20" s="274"/>
      <c r="S20" s="286" t="str">
        <f t="shared" si="3"/>
        <v/>
      </c>
      <c r="T20" s="272"/>
      <c r="U20" s="272"/>
      <c r="V20" s="272"/>
      <c r="W20" s="272"/>
      <c r="X20" s="14"/>
      <c r="Z20" s="312">
        <v>334</v>
      </c>
      <c r="AA20" s="10">
        <f t="shared" si="4"/>
        <v>124</v>
      </c>
      <c r="AC20" s="312">
        <v>-4.298</v>
      </c>
    </row>
    <row r="21" spans="1:29" s="10" customFormat="1" ht="39.950000000000003" customHeight="1" x14ac:dyDescent="0.4">
      <c r="A21" s="10" t="str">
        <f t="shared" ca="1" si="0"/>
        <v/>
      </c>
      <c r="B21" s="69"/>
      <c r="C21" s="5"/>
      <c r="D21" s="309">
        <v>-14</v>
      </c>
      <c r="E21" s="309">
        <v>-13.324</v>
      </c>
      <c r="F21" s="310" t="s">
        <v>107</v>
      </c>
      <c r="G21" s="308">
        <v>800</v>
      </c>
      <c r="H21" s="308">
        <v>228</v>
      </c>
      <c r="I21" s="311">
        <v>8.0570000000000004</v>
      </c>
      <c r="J21" s="173">
        <v>2.83</v>
      </c>
      <c r="K21" s="311">
        <v>-11.285</v>
      </c>
      <c r="L21" s="173">
        <v>5.81</v>
      </c>
      <c r="M21" s="311">
        <v>-0.17199999999999999</v>
      </c>
      <c r="N21" s="294">
        <f t="shared" si="1"/>
        <v>113</v>
      </c>
      <c r="O21" s="295">
        <f t="shared" si="2"/>
        <v>8.870967741935484</v>
      </c>
      <c r="P21" s="308">
        <v>24.51</v>
      </c>
      <c r="Q21" s="311">
        <v>0.32700000000000001</v>
      </c>
      <c r="R21" s="274"/>
      <c r="S21" s="286" t="str">
        <f t="shared" si="3"/>
        <v/>
      </c>
      <c r="T21" s="272"/>
      <c r="U21" s="272"/>
      <c r="V21" s="272"/>
      <c r="W21" s="272"/>
      <c r="X21" s="14"/>
      <c r="Z21" s="312">
        <v>323</v>
      </c>
      <c r="AA21" s="10">
        <f t="shared" si="4"/>
        <v>113</v>
      </c>
      <c r="AC21" s="312">
        <v>-3.2930000000000001</v>
      </c>
    </row>
    <row r="22" spans="1:29" s="10" customFormat="1" ht="39.950000000000003" customHeight="1" x14ac:dyDescent="0.4">
      <c r="A22" s="10" t="str">
        <f t="shared" ca="1" si="0"/>
        <v/>
      </c>
      <c r="B22" s="69"/>
      <c r="C22" s="5"/>
      <c r="D22" s="309">
        <v>-14</v>
      </c>
      <c r="E22" s="309">
        <v>-13.324</v>
      </c>
      <c r="F22" s="310" t="s">
        <v>108</v>
      </c>
      <c r="G22" s="308">
        <v>900</v>
      </c>
      <c r="H22" s="308">
        <v>235</v>
      </c>
      <c r="I22" s="311">
        <v>3.07</v>
      </c>
      <c r="J22" s="173">
        <v>2.6</v>
      </c>
      <c r="K22" s="311">
        <v>-8.1270000000000007</v>
      </c>
      <c r="L22" s="173">
        <v>5.82</v>
      </c>
      <c r="M22" s="311">
        <v>0.17199999999999999</v>
      </c>
      <c r="N22" s="294">
        <f t="shared" si="1"/>
        <v>98</v>
      </c>
      <c r="O22" s="295">
        <f t="shared" si="2"/>
        <v>13.274336283185843</v>
      </c>
      <c r="P22" s="308">
        <v>24.64</v>
      </c>
      <c r="Q22" s="311">
        <v>0.53</v>
      </c>
      <c r="R22" s="274"/>
      <c r="S22" s="286" t="str">
        <f t="shared" si="3"/>
        <v/>
      </c>
      <c r="T22" s="272"/>
      <c r="U22" s="272"/>
      <c r="V22" s="272"/>
      <c r="W22" s="272"/>
      <c r="X22" s="14"/>
      <c r="Z22" s="312">
        <v>308</v>
      </c>
      <c r="AA22" s="10">
        <f t="shared" si="4"/>
        <v>98</v>
      </c>
      <c r="AC22" s="312">
        <v>-4.6440000000000001</v>
      </c>
    </row>
    <row r="23" spans="1:29" s="10" customFormat="1" ht="39.950000000000003" customHeight="1" x14ac:dyDescent="0.2">
      <c r="A23" s="10">
        <f t="shared" ca="1" si="0"/>
        <v>23</v>
      </c>
      <c r="B23" s="313">
        <v>1</v>
      </c>
      <c r="C23" s="5"/>
      <c r="D23" s="309">
        <v>-14</v>
      </c>
      <c r="E23" s="309">
        <v>-13.324</v>
      </c>
      <c r="F23" s="310" t="s">
        <v>109</v>
      </c>
      <c r="G23" s="308">
        <v>1000</v>
      </c>
      <c r="H23" s="308">
        <v>248</v>
      </c>
      <c r="I23" s="311">
        <v>5.532</v>
      </c>
      <c r="J23" s="173">
        <v>2.29</v>
      </c>
      <c r="K23" s="311">
        <v>-11.923</v>
      </c>
      <c r="L23" s="173">
        <v>5.81</v>
      </c>
      <c r="M23" s="311">
        <v>-0.17199999999999999</v>
      </c>
      <c r="N23" s="294">
        <f t="shared" si="1"/>
        <v>80</v>
      </c>
      <c r="O23" s="295">
        <f t="shared" si="2"/>
        <v>18.367346938775512</v>
      </c>
      <c r="P23" s="308">
        <v>24.74</v>
      </c>
      <c r="Q23" s="311">
        <v>0.40600000000000003</v>
      </c>
      <c r="R23" s="274"/>
      <c r="S23" s="286" t="str">
        <f t="shared" si="3"/>
        <v/>
      </c>
      <c r="T23" s="313" t="s">
        <v>110</v>
      </c>
      <c r="U23" s="272"/>
      <c r="V23" s="272"/>
      <c r="W23" s="272"/>
      <c r="X23" s="14"/>
      <c r="Z23" s="312">
        <v>290</v>
      </c>
      <c r="AA23" s="10">
        <f t="shared" si="4"/>
        <v>80</v>
      </c>
      <c r="AC23" s="312">
        <v>-5.8440000000000003</v>
      </c>
    </row>
    <row r="24" spans="1:29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ref="I24:I36" si="5">IF(ISNUMBER(H23), IF(ISNUMBER(H24), ((ABS(H23-H24))/H23)*100, ""), "")</f>
        <v/>
      </c>
      <c r="J24" s="276"/>
      <c r="K24" s="286" t="str">
        <f t="shared" ref="K24:K36" si="6">IF(ISNUMBER(J23), IF(ISNUMBER(J24), ((ABS(J23-J24))/J23)*100, ""), "")</f>
        <v/>
      </c>
      <c r="L24" s="276"/>
      <c r="M24" s="286" t="str">
        <f t="shared" ref="M24:M36" si="7">IF(ISNUMBER(L23), IF(ISNUMBER(L24), ((ABS(L23-L24))/L23)*100, ""), "")</f>
        <v/>
      </c>
      <c r="N24" s="294" t="str">
        <f t="shared" si="1"/>
        <v/>
      </c>
      <c r="O24" s="295" t="str">
        <f t="shared" si="2"/>
        <v/>
      </c>
      <c r="P24" s="274"/>
      <c r="Q24" s="286" t="str">
        <f t="shared" ref="Q24:Q36" si="8">IF(ISNUMBER(P23), IF(ISNUMBER(P24), ABS(((ABS(P23-P24))/P23)*100), ""), "")</f>
        <v/>
      </c>
      <c r="R24" s="274"/>
      <c r="S24" s="286" t="str">
        <f t="shared" si="3"/>
        <v/>
      </c>
      <c r="T24" s="272"/>
      <c r="U24" s="272"/>
      <c r="V24" s="272"/>
      <c r="W24" s="272"/>
      <c r="X24" s="14"/>
      <c r="AA24" s="10">
        <f t="shared" si="4"/>
        <v>-237</v>
      </c>
    </row>
    <row r="25" spans="1:29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5"/>
        <v/>
      </c>
      <c r="J25" s="276"/>
      <c r="K25" s="286" t="str">
        <f t="shared" si="6"/>
        <v/>
      </c>
      <c r="L25" s="276"/>
      <c r="M25" s="286" t="str">
        <f t="shared" si="7"/>
        <v/>
      </c>
      <c r="N25" s="294" t="str">
        <f t="shared" si="1"/>
        <v/>
      </c>
      <c r="O25" s="295" t="str">
        <f t="shared" si="2"/>
        <v/>
      </c>
      <c r="P25" s="274"/>
      <c r="Q25" s="286" t="str">
        <f t="shared" si="8"/>
        <v/>
      </c>
      <c r="R25" s="274"/>
      <c r="S25" s="286" t="str">
        <f t="shared" si="3"/>
        <v/>
      </c>
      <c r="T25" s="272"/>
      <c r="U25" s="272"/>
      <c r="V25" s="272"/>
      <c r="W25" s="272"/>
      <c r="X25" s="14"/>
      <c r="AA25" s="10">
        <f t="shared" si="4"/>
        <v>-237</v>
      </c>
    </row>
    <row r="26" spans="1:29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5"/>
        <v/>
      </c>
      <c r="J26" s="276"/>
      <c r="K26" s="286" t="str">
        <f t="shared" si="6"/>
        <v/>
      </c>
      <c r="L26" s="276"/>
      <c r="M26" s="286" t="str">
        <f t="shared" si="7"/>
        <v/>
      </c>
      <c r="N26" s="294" t="str">
        <f t="shared" si="1"/>
        <v/>
      </c>
      <c r="O26" s="295" t="str">
        <f t="shared" si="2"/>
        <v/>
      </c>
      <c r="P26" s="274"/>
      <c r="Q26" s="286" t="str">
        <f t="shared" si="8"/>
        <v/>
      </c>
      <c r="R26" s="274"/>
      <c r="S26" s="286" t="str">
        <f t="shared" si="3"/>
        <v/>
      </c>
      <c r="T26" s="272"/>
      <c r="U26" s="272"/>
      <c r="V26" s="272"/>
      <c r="W26" s="272"/>
      <c r="X26" s="14"/>
      <c r="AA26" s="10">
        <f t="shared" si="4"/>
        <v>-237</v>
      </c>
    </row>
    <row r="27" spans="1:29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5"/>
        <v/>
      </c>
      <c r="J27" s="276"/>
      <c r="K27" s="286" t="str">
        <f t="shared" si="6"/>
        <v/>
      </c>
      <c r="L27" s="276"/>
      <c r="M27" s="286" t="str">
        <f t="shared" si="7"/>
        <v/>
      </c>
      <c r="N27" s="294" t="str">
        <f t="shared" si="1"/>
        <v/>
      </c>
      <c r="O27" s="295" t="str">
        <f t="shared" si="2"/>
        <v/>
      </c>
      <c r="P27" s="274"/>
      <c r="Q27" s="286" t="str">
        <f t="shared" si="8"/>
        <v/>
      </c>
      <c r="R27" s="274"/>
      <c r="S27" s="286" t="str">
        <f t="shared" si="3"/>
        <v/>
      </c>
      <c r="T27" s="272"/>
      <c r="U27" s="272"/>
      <c r="V27" s="272"/>
      <c r="W27" s="272"/>
      <c r="X27" s="14"/>
      <c r="AA27" s="10">
        <f t="shared" si="4"/>
        <v>-237</v>
      </c>
    </row>
    <row r="28" spans="1:29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5"/>
        <v/>
      </c>
      <c r="J28" s="276"/>
      <c r="K28" s="286" t="str">
        <f t="shared" si="6"/>
        <v/>
      </c>
      <c r="L28" s="276"/>
      <c r="M28" s="286" t="str">
        <f t="shared" si="7"/>
        <v/>
      </c>
      <c r="N28" s="294" t="str">
        <f t="shared" si="1"/>
        <v/>
      </c>
      <c r="O28" s="295" t="str">
        <f t="shared" si="2"/>
        <v/>
      </c>
      <c r="P28" s="274"/>
      <c r="Q28" s="286" t="str">
        <f t="shared" si="8"/>
        <v/>
      </c>
      <c r="R28" s="274"/>
      <c r="S28" s="286" t="str">
        <f t="shared" si="3"/>
        <v/>
      </c>
      <c r="T28" s="272"/>
      <c r="U28" s="272"/>
      <c r="V28" s="272"/>
      <c r="W28" s="272"/>
      <c r="X28" s="14"/>
      <c r="AA28" s="10">
        <f t="shared" si="4"/>
        <v>-237</v>
      </c>
    </row>
    <row r="29" spans="1:29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5"/>
        <v/>
      </c>
      <c r="J29" s="276"/>
      <c r="K29" s="286" t="str">
        <f t="shared" si="6"/>
        <v/>
      </c>
      <c r="L29" s="276"/>
      <c r="M29" s="286" t="str">
        <f t="shared" si="7"/>
        <v/>
      </c>
      <c r="N29" s="294" t="str">
        <f t="shared" si="1"/>
        <v/>
      </c>
      <c r="O29" s="295" t="str">
        <f t="shared" si="2"/>
        <v/>
      </c>
      <c r="P29" s="274"/>
      <c r="Q29" s="286" t="str">
        <f t="shared" si="8"/>
        <v/>
      </c>
      <c r="R29" s="274"/>
      <c r="S29" s="286" t="str">
        <f t="shared" si="3"/>
        <v/>
      </c>
      <c r="T29" s="272"/>
      <c r="U29" s="272"/>
      <c r="V29" s="272"/>
      <c r="W29" s="272"/>
      <c r="X29" s="14"/>
      <c r="AA29" s="10">
        <f t="shared" si="4"/>
        <v>-237</v>
      </c>
    </row>
    <row r="30" spans="1:29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5"/>
        <v/>
      </c>
      <c r="J30" s="276"/>
      <c r="K30" s="286" t="str">
        <f t="shared" si="6"/>
        <v/>
      </c>
      <c r="L30" s="276"/>
      <c r="M30" s="286" t="str">
        <f t="shared" si="7"/>
        <v/>
      </c>
      <c r="N30" s="294" t="str">
        <f t="shared" si="1"/>
        <v/>
      </c>
      <c r="O30" s="295" t="str">
        <f t="shared" si="2"/>
        <v/>
      </c>
      <c r="P30" s="274"/>
      <c r="Q30" s="286" t="str">
        <f t="shared" si="8"/>
        <v/>
      </c>
      <c r="R30" s="274"/>
      <c r="S30" s="286" t="str">
        <f t="shared" si="3"/>
        <v/>
      </c>
      <c r="T30" s="272"/>
      <c r="U30" s="272"/>
      <c r="V30" s="272"/>
      <c r="W30" s="272"/>
      <c r="X30" s="14"/>
      <c r="AA30" s="10">
        <f t="shared" si="4"/>
        <v>-237</v>
      </c>
    </row>
    <row r="31" spans="1:29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5"/>
        <v/>
      </c>
      <c r="J31" s="276"/>
      <c r="K31" s="286" t="str">
        <f t="shared" si="6"/>
        <v/>
      </c>
      <c r="L31" s="276"/>
      <c r="M31" s="286" t="str">
        <f t="shared" si="7"/>
        <v/>
      </c>
      <c r="N31" s="294" t="str">
        <f t="shared" si="1"/>
        <v/>
      </c>
      <c r="O31" s="295" t="str">
        <f t="shared" si="2"/>
        <v/>
      </c>
      <c r="P31" s="274"/>
      <c r="Q31" s="286" t="str">
        <f t="shared" si="8"/>
        <v/>
      </c>
      <c r="R31" s="274"/>
      <c r="S31" s="286" t="str">
        <f t="shared" si="3"/>
        <v/>
      </c>
      <c r="T31" s="272"/>
      <c r="U31" s="272"/>
      <c r="V31" s="272"/>
      <c r="W31" s="272"/>
      <c r="X31" s="14"/>
      <c r="AA31" s="10">
        <f t="shared" si="4"/>
        <v>-237</v>
      </c>
    </row>
    <row r="32" spans="1:29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5"/>
        <v/>
      </c>
      <c r="J32" s="276"/>
      <c r="K32" s="286" t="str">
        <f t="shared" si="6"/>
        <v/>
      </c>
      <c r="L32" s="276"/>
      <c r="M32" s="286" t="str">
        <f t="shared" si="7"/>
        <v/>
      </c>
      <c r="N32" s="294" t="str">
        <f t="shared" si="1"/>
        <v/>
      </c>
      <c r="O32" s="295" t="str">
        <f t="shared" si="2"/>
        <v/>
      </c>
      <c r="P32" s="274"/>
      <c r="Q32" s="286" t="str">
        <f t="shared" si="8"/>
        <v/>
      </c>
      <c r="R32" s="274"/>
      <c r="S32" s="286" t="str">
        <f t="shared" si="3"/>
        <v/>
      </c>
      <c r="T32" s="272"/>
      <c r="U32" s="272"/>
      <c r="V32" s="272"/>
      <c r="W32" s="272"/>
      <c r="X32" s="14"/>
      <c r="AA32" s="10">
        <f t="shared" si="4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5"/>
        <v/>
      </c>
      <c r="J33" s="276"/>
      <c r="K33" s="286" t="str">
        <f t="shared" si="6"/>
        <v/>
      </c>
      <c r="L33" s="276"/>
      <c r="M33" s="286" t="str">
        <f t="shared" si="7"/>
        <v/>
      </c>
      <c r="N33" s="294" t="str">
        <f t="shared" si="1"/>
        <v/>
      </c>
      <c r="O33" s="295" t="str">
        <f t="shared" si="2"/>
        <v/>
      </c>
      <c r="P33" s="274"/>
      <c r="Q33" s="286" t="str">
        <f t="shared" si="8"/>
        <v/>
      </c>
      <c r="R33" s="274"/>
      <c r="S33" s="286" t="str">
        <f t="shared" si="3"/>
        <v/>
      </c>
      <c r="T33" s="272"/>
      <c r="U33" s="272"/>
      <c r="V33" s="272"/>
      <c r="W33" s="272"/>
      <c r="X33" s="14"/>
      <c r="AA33" s="10">
        <f t="shared" si="4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5"/>
        <v/>
      </c>
      <c r="J34" s="276"/>
      <c r="K34" s="286" t="str">
        <f t="shared" si="6"/>
        <v/>
      </c>
      <c r="L34" s="276"/>
      <c r="M34" s="286" t="str">
        <f t="shared" si="7"/>
        <v/>
      </c>
      <c r="N34" s="294" t="str">
        <f t="shared" si="1"/>
        <v/>
      </c>
      <c r="O34" s="295" t="str">
        <f t="shared" si="2"/>
        <v/>
      </c>
      <c r="P34" s="274"/>
      <c r="Q34" s="286" t="str">
        <f t="shared" si="8"/>
        <v/>
      </c>
      <c r="R34" s="274"/>
      <c r="S34" s="286" t="str">
        <f t="shared" si="3"/>
        <v/>
      </c>
      <c r="T34" s="272"/>
      <c r="U34" s="272"/>
      <c r="V34" s="272"/>
      <c r="W34" s="272"/>
      <c r="X34" s="14"/>
      <c r="AA34" s="10">
        <f t="shared" si="4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5"/>
        <v/>
      </c>
      <c r="J35" s="276"/>
      <c r="K35" s="286" t="str">
        <f t="shared" si="6"/>
        <v/>
      </c>
      <c r="L35" s="276"/>
      <c r="M35" s="286" t="str">
        <f t="shared" si="7"/>
        <v/>
      </c>
      <c r="N35" s="294" t="str">
        <f t="shared" si="1"/>
        <v/>
      </c>
      <c r="O35" s="295" t="str">
        <f t="shared" si="2"/>
        <v/>
      </c>
      <c r="P35" s="274"/>
      <c r="Q35" s="286" t="str">
        <f t="shared" si="8"/>
        <v/>
      </c>
      <c r="R35" s="274"/>
      <c r="S35" s="286" t="str">
        <f t="shared" si="3"/>
        <v/>
      </c>
      <c r="T35" s="272"/>
      <c r="U35" s="272"/>
      <c r="V35" s="272"/>
      <c r="W35" s="272"/>
      <c r="X35" s="14"/>
      <c r="AA35" s="10">
        <f t="shared" si="4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5"/>
        <v/>
      </c>
      <c r="J36" s="277"/>
      <c r="K36" s="286" t="str">
        <f t="shared" si="6"/>
        <v/>
      </c>
      <c r="L36" s="277"/>
      <c r="M36" s="286" t="str">
        <f t="shared" si="7"/>
        <v/>
      </c>
      <c r="N36" s="294" t="str">
        <f t="shared" si="1"/>
        <v/>
      </c>
      <c r="O36" s="295" t="str">
        <f t="shared" si="2"/>
        <v/>
      </c>
      <c r="P36" s="273"/>
      <c r="Q36" s="286" t="str">
        <f t="shared" si="8"/>
        <v/>
      </c>
      <c r="R36" s="273"/>
      <c r="S36" s="286" t="str">
        <f t="shared" si="3"/>
        <v/>
      </c>
      <c r="T36" s="271"/>
      <c r="U36" s="271"/>
      <c r="V36" s="271"/>
      <c r="W36" s="271"/>
      <c r="X36" s="14"/>
      <c r="AA36" s="10">
        <f t="shared" si="4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23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23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  <ignoredErrors>
    <ignoredError sqref="N15 N16:N36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309">
        <v>-21</v>
      </c>
      <c r="E14" s="309">
        <v>-13.454000000000001</v>
      </c>
      <c r="F14" s="310" t="s">
        <v>111</v>
      </c>
      <c r="G14" s="308">
        <v>100</v>
      </c>
      <c r="H14" s="308">
        <v>178</v>
      </c>
      <c r="I14" s="311">
        <v>-28.225999999999999</v>
      </c>
      <c r="J14" s="173">
        <v>3.68</v>
      </c>
      <c r="K14" s="311">
        <v>60.698999999999998</v>
      </c>
      <c r="L14" s="173">
        <v>6.06</v>
      </c>
      <c r="M14" s="311">
        <v>4.3029999999999999</v>
      </c>
      <c r="N14" s="294"/>
      <c r="O14" s="295"/>
      <c r="P14" s="308">
        <v>25.36</v>
      </c>
      <c r="Q14" s="311">
        <v>2.5059999999999998</v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Z14" s="312">
        <v>288</v>
      </c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79</v>
      </c>
      <c r="AC14" s="312">
        <v>-0.69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309">
        <v>-21</v>
      </c>
      <c r="E15" s="309">
        <v>-13.454000000000001</v>
      </c>
      <c r="F15" s="310" t="s">
        <v>112</v>
      </c>
      <c r="G15" s="308">
        <v>200</v>
      </c>
      <c r="H15" s="308">
        <v>153</v>
      </c>
      <c r="I15" s="311">
        <v>-14.045</v>
      </c>
      <c r="J15" s="173">
        <v>3.38</v>
      </c>
      <c r="K15" s="311">
        <v>-8.1519999999999992</v>
      </c>
      <c r="L15" s="173">
        <v>5.97</v>
      </c>
      <c r="M15" s="311">
        <v>-1.4850000000000001</v>
      </c>
      <c r="N15" s="294">
        <f t="shared" ref="N15:N36" si="1">IF(ISNUMBER(Z15), AA15, "")</f>
        <v>86</v>
      </c>
      <c r="O15" s="295" t="str">
        <f t="shared" ref="O15:O36" si="2">IF(ISNUMBER(N14), IF(ISNUMBER(N15), ABS(((ABS(N14-N15))/N14)*100), ""), "")</f>
        <v/>
      </c>
      <c r="P15" s="308">
        <v>25.61</v>
      </c>
      <c r="Q15" s="311">
        <v>0.98599999999999999</v>
      </c>
      <c r="R15" s="274"/>
      <c r="S15" s="286" t="str">
        <f t="shared" ref="S15:S36" si="3">IF(ISNUMBER(R14), IF(ISNUMBER(R15), ABS(((ABS(R14-R15))/R14)*100), ""), "")</f>
        <v/>
      </c>
      <c r="T15" s="272"/>
      <c r="U15" s="272"/>
      <c r="V15" s="272"/>
      <c r="W15" s="272"/>
      <c r="X15" s="14"/>
      <c r="Z15" s="312">
        <v>295</v>
      </c>
      <c r="AA15" s="10">
        <f t="shared" ref="AA15:AA36" si="4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86</v>
      </c>
      <c r="AC15" s="312">
        <v>2.431</v>
      </c>
      <c r="IY15" s="120">
        <v>9</v>
      </c>
    </row>
    <row r="16" spans="1:259" s="10" customFormat="1" ht="39.950000000000003" customHeight="1" x14ac:dyDescent="0.2">
      <c r="A16" s="10">
        <f t="shared" ca="1" si="0"/>
        <v>16</v>
      </c>
      <c r="B16" s="313">
        <v>1</v>
      </c>
      <c r="C16" s="5"/>
      <c r="D16" s="309">
        <v>-21</v>
      </c>
      <c r="E16" s="309">
        <v>-13.454000000000001</v>
      </c>
      <c r="F16" s="310" t="s">
        <v>113</v>
      </c>
      <c r="G16" s="308">
        <v>300</v>
      </c>
      <c r="H16" s="308">
        <v>168</v>
      </c>
      <c r="I16" s="311">
        <v>9.8040000000000003</v>
      </c>
      <c r="J16" s="173">
        <v>3.24</v>
      </c>
      <c r="K16" s="311">
        <v>-4.1420000000000003</v>
      </c>
      <c r="L16" s="173">
        <v>5.9</v>
      </c>
      <c r="M16" s="311">
        <v>-1.173</v>
      </c>
      <c r="N16" s="294">
        <f t="shared" si="1"/>
        <v>87</v>
      </c>
      <c r="O16" s="295">
        <f t="shared" si="2"/>
        <v>1.1627906976744187</v>
      </c>
      <c r="P16" s="308">
        <v>25.61</v>
      </c>
      <c r="Q16" s="311">
        <v>0</v>
      </c>
      <c r="R16" s="274"/>
      <c r="S16" s="286" t="str">
        <f t="shared" si="3"/>
        <v/>
      </c>
      <c r="T16" s="313" t="s">
        <v>114</v>
      </c>
      <c r="U16" s="272"/>
      <c r="V16" s="272"/>
      <c r="W16" s="272"/>
      <c r="X16" s="14"/>
      <c r="Z16" s="312">
        <v>296</v>
      </c>
      <c r="AA16" s="10">
        <f t="shared" si="4"/>
        <v>87</v>
      </c>
      <c r="AC16" s="312">
        <v>0.33900000000000002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ref="I17:I36" si="5">IF(ISNUMBER(H16), IF(ISNUMBER(H17), ((ABS(H16-H17))/H16)*100, ""), "")</f>
        <v/>
      </c>
      <c r="J17" s="276"/>
      <c r="K17" s="286" t="str">
        <f t="shared" ref="K17:K36" si="6">IF(ISNUMBER(J16), IF(ISNUMBER(J17), ((ABS(J16-J17))/J16)*100, ""), "")</f>
        <v/>
      </c>
      <c r="L17" s="276"/>
      <c r="M17" s="286" t="str">
        <f t="shared" ref="M17:M36" si="7">IF(ISNUMBER(L16), IF(ISNUMBER(L17), ((ABS(L16-L17))/L16)*100, ""), "")</f>
        <v/>
      </c>
      <c r="N17" s="294" t="str">
        <f t="shared" si="1"/>
        <v/>
      </c>
      <c r="O17" s="295" t="str">
        <f t="shared" si="2"/>
        <v/>
      </c>
      <c r="P17" s="274"/>
      <c r="Q17" s="286" t="str">
        <f t="shared" ref="Q17:Q36" si="8">IF(ISNUMBER(P16), IF(ISNUMBER(P17), ABS(((ABS(P16-P17))/P16)*100), ""), "")</f>
        <v/>
      </c>
      <c r="R17" s="274"/>
      <c r="S17" s="286" t="str">
        <f t="shared" si="3"/>
        <v/>
      </c>
      <c r="T17" s="272"/>
      <c r="U17" s="272"/>
      <c r="V17" s="272"/>
      <c r="W17" s="272"/>
      <c r="X17" s="14"/>
      <c r="AA17" s="10">
        <f t="shared" si="4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5"/>
        <v/>
      </c>
      <c r="J18" s="276"/>
      <c r="K18" s="286" t="str">
        <f t="shared" si="6"/>
        <v/>
      </c>
      <c r="L18" s="276"/>
      <c r="M18" s="286" t="str">
        <f t="shared" si="7"/>
        <v/>
      </c>
      <c r="N18" s="294" t="str">
        <f t="shared" si="1"/>
        <v/>
      </c>
      <c r="O18" s="295" t="str">
        <f t="shared" si="2"/>
        <v/>
      </c>
      <c r="P18" s="274"/>
      <c r="Q18" s="286" t="str">
        <f t="shared" si="8"/>
        <v/>
      </c>
      <c r="R18" s="274"/>
      <c r="S18" s="286" t="str">
        <f t="shared" si="3"/>
        <v/>
      </c>
      <c r="T18" s="272"/>
      <c r="U18" s="272"/>
      <c r="V18" s="272"/>
      <c r="W18" s="272"/>
      <c r="X18" s="14"/>
      <c r="AA18" s="10">
        <f t="shared" si="4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5"/>
        <v/>
      </c>
      <c r="J19" s="276"/>
      <c r="K19" s="286" t="str">
        <f t="shared" si="6"/>
        <v/>
      </c>
      <c r="L19" s="276"/>
      <c r="M19" s="286" t="str">
        <f t="shared" si="7"/>
        <v/>
      </c>
      <c r="N19" s="294" t="str">
        <f t="shared" si="1"/>
        <v/>
      </c>
      <c r="O19" s="295" t="str">
        <f t="shared" si="2"/>
        <v/>
      </c>
      <c r="P19" s="274"/>
      <c r="Q19" s="286" t="str">
        <f t="shared" si="8"/>
        <v/>
      </c>
      <c r="R19" s="274"/>
      <c r="S19" s="286" t="str">
        <f t="shared" si="3"/>
        <v/>
      </c>
      <c r="T19" s="272"/>
      <c r="U19" s="272"/>
      <c r="V19" s="272"/>
      <c r="W19" s="272"/>
      <c r="X19" s="14"/>
      <c r="AA19" s="10">
        <f t="shared" si="4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5"/>
        <v/>
      </c>
      <c r="J20" s="276"/>
      <c r="K20" s="286" t="str">
        <f t="shared" si="6"/>
        <v/>
      </c>
      <c r="L20" s="276"/>
      <c r="M20" s="286" t="str">
        <f t="shared" si="7"/>
        <v/>
      </c>
      <c r="N20" s="294" t="str">
        <f t="shared" si="1"/>
        <v/>
      </c>
      <c r="O20" s="295" t="str">
        <f t="shared" si="2"/>
        <v/>
      </c>
      <c r="P20" s="274"/>
      <c r="Q20" s="286" t="str">
        <f t="shared" si="8"/>
        <v/>
      </c>
      <c r="R20" s="274"/>
      <c r="S20" s="286" t="str">
        <f t="shared" si="3"/>
        <v/>
      </c>
      <c r="T20" s="272"/>
      <c r="U20" s="272"/>
      <c r="V20" s="272"/>
      <c r="W20" s="272"/>
      <c r="X20" s="14"/>
      <c r="AA20" s="10">
        <f t="shared" si="4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5"/>
        <v/>
      </c>
      <c r="J21" s="276"/>
      <c r="K21" s="286" t="str">
        <f t="shared" si="6"/>
        <v/>
      </c>
      <c r="L21" s="276"/>
      <c r="M21" s="286" t="str">
        <f t="shared" si="7"/>
        <v/>
      </c>
      <c r="N21" s="294" t="str">
        <f t="shared" si="1"/>
        <v/>
      </c>
      <c r="O21" s="295" t="str">
        <f t="shared" si="2"/>
        <v/>
      </c>
      <c r="P21" s="274"/>
      <c r="Q21" s="286" t="str">
        <f t="shared" si="8"/>
        <v/>
      </c>
      <c r="R21" s="274"/>
      <c r="S21" s="286" t="str">
        <f t="shared" si="3"/>
        <v/>
      </c>
      <c r="T21" s="272"/>
      <c r="U21" s="272"/>
      <c r="V21" s="272"/>
      <c r="W21" s="272"/>
      <c r="X21" s="14"/>
      <c r="AA21" s="10">
        <f t="shared" si="4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5"/>
        <v/>
      </c>
      <c r="J22" s="276"/>
      <c r="K22" s="286" t="str">
        <f t="shared" si="6"/>
        <v/>
      </c>
      <c r="L22" s="276"/>
      <c r="M22" s="286" t="str">
        <f t="shared" si="7"/>
        <v/>
      </c>
      <c r="N22" s="294" t="str">
        <f t="shared" si="1"/>
        <v/>
      </c>
      <c r="O22" s="295" t="str">
        <f t="shared" si="2"/>
        <v/>
      </c>
      <c r="P22" s="274"/>
      <c r="Q22" s="286" t="str">
        <f t="shared" si="8"/>
        <v/>
      </c>
      <c r="R22" s="274"/>
      <c r="S22" s="286" t="str">
        <f t="shared" si="3"/>
        <v/>
      </c>
      <c r="T22" s="272"/>
      <c r="U22" s="272"/>
      <c r="V22" s="272"/>
      <c r="W22" s="272"/>
      <c r="X22" s="14"/>
      <c r="AA22" s="10">
        <f t="shared" si="4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5"/>
        <v/>
      </c>
      <c r="J23" s="276"/>
      <c r="K23" s="286" t="str">
        <f t="shared" si="6"/>
        <v/>
      </c>
      <c r="L23" s="276"/>
      <c r="M23" s="286" t="str">
        <f t="shared" si="7"/>
        <v/>
      </c>
      <c r="N23" s="294" t="str">
        <f t="shared" si="1"/>
        <v/>
      </c>
      <c r="O23" s="295" t="str">
        <f t="shared" si="2"/>
        <v/>
      </c>
      <c r="P23" s="274"/>
      <c r="Q23" s="286" t="str">
        <f t="shared" si="8"/>
        <v/>
      </c>
      <c r="R23" s="274"/>
      <c r="S23" s="286" t="str">
        <f t="shared" si="3"/>
        <v/>
      </c>
      <c r="T23" s="272"/>
      <c r="U23" s="272"/>
      <c r="V23" s="272"/>
      <c r="W23" s="272"/>
      <c r="X23" s="14"/>
      <c r="AA23" s="10">
        <f t="shared" si="4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5"/>
        <v/>
      </c>
      <c r="J24" s="276"/>
      <c r="K24" s="286" t="str">
        <f t="shared" si="6"/>
        <v/>
      </c>
      <c r="L24" s="276"/>
      <c r="M24" s="286" t="str">
        <f t="shared" si="7"/>
        <v/>
      </c>
      <c r="N24" s="294" t="str">
        <f t="shared" si="1"/>
        <v/>
      </c>
      <c r="O24" s="295" t="str">
        <f t="shared" si="2"/>
        <v/>
      </c>
      <c r="P24" s="274"/>
      <c r="Q24" s="286" t="str">
        <f t="shared" si="8"/>
        <v/>
      </c>
      <c r="R24" s="274"/>
      <c r="S24" s="286" t="str">
        <f t="shared" si="3"/>
        <v/>
      </c>
      <c r="T24" s="272"/>
      <c r="U24" s="272"/>
      <c r="V24" s="272"/>
      <c r="W24" s="272"/>
      <c r="X24" s="14"/>
      <c r="AA24" s="10">
        <f t="shared" si="4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5"/>
        <v/>
      </c>
      <c r="J25" s="276"/>
      <c r="K25" s="286" t="str">
        <f t="shared" si="6"/>
        <v/>
      </c>
      <c r="L25" s="276"/>
      <c r="M25" s="286" t="str">
        <f t="shared" si="7"/>
        <v/>
      </c>
      <c r="N25" s="294" t="str">
        <f t="shared" si="1"/>
        <v/>
      </c>
      <c r="O25" s="295" t="str">
        <f t="shared" si="2"/>
        <v/>
      </c>
      <c r="P25" s="274"/>
      <c r="Q25" s="286" t="str">
        <f t="shared" si="8"/>
        <v/>
      </c>
      <c r="R25" s="274"/>
      <c r="S25" s="286" t="str">
        <f t="shared" si="3"/>
        <v/>
      </c>
      <c r="T25" s="272"/>
      <c r="U25" s="272"/>
      <c r="V25" s="272"/>
      <c r="W25" s="272"/>
      <c r="X25" s="14"/>
      <c r="AA25" s="10">
        <f t="shared" si="4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5"/>
        <v/>
      </c>
      <c r="J26" s="276"/>
      <c r="K26" s="286" t="str">
        <f t="shared" si="6"/>
        <v/>
      </c>
      <c r="L26" s="276"/>
      <c r="M26" s="286" t="str">
        <f t="shared" si="7"/>
        <v/>
      </c>
      <c r="N26" s="294" t="str">
        <f t="shared" si="1"/>
        <v/>
      </c>
      <c r="O26" s="295" t="str">
        <f t="shared" si="2"/>
        <v/>
      </c>
      <c r="P26" s="274"/>
      <c r="Q26" s="286" t="str">
        <f t="shared" si="8"/>
        <v/>
      </c>
      <c r="R26" s="274"/>
      <c r="S26" s="286" t="str">
        <f t="shared" si="3"/>
        <v/>
      </c>
      <c r="T26" s="272"/>
      <c r="U26" s="272"/>
      <c r="V26" s="272"/>
      <c r="W26" s="272"/>
      <c r="X26" s="14"/>
      <c r="AA26" s="10">
        <f t="shared" si="4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5"/>
        <v/>
      </c>
      <c r="J27" s="276"/>
      <c r="K27" s="286" t="str">
        <f t="shared" si="6"/>
        <v/>
      </c>
      <c r="L27" s="276"/>
      <c r="M27" s="286" t="str">
        <f t="shared" si="7"/>
        <v/>
      </c>
      <c r="N27" s="294" t="str">
        <f t="shared" si="1"/>
        <v/>
      </c>
      <c r="O27" s="295" t="str">
        <f t="shared" si="2"/>
        <v/>
      </c>
      <c r="P27" s="274"/>
      <c r="Q27" s="286" t="str">
        <f t="shared" si="8"/>
        <v/>
      </c>
      <c r="R27" s="274"/>
      <c r="S27" s="286" t="str">
        <f t="shared" si="3"/>
        <v/>
      </c>
      <c r="T27" s="272"/>
      <c r="U27" s="272"/>
      <c r="V27" s="272"/>
      <c r="W27" s="272"/>
      <c r="X27" s="14"/>
      <c r="AA27" s="10">
        <f t="shared" si="4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5"/>
        <v/>
      </c>
      <c r="J28" s="276"/>
      <c r="K28" s="286" t="str">
        <f t="shared" si="6"/>
        <v/>
      </c>
      <c r="L28" s="276"/>
      <c r="M28" s="286" t="str">
        <f t="shared" si="7"/>
        <v/>
      </c>
      <c r="N28" s="294" t="str">
        <f t="shared" si="1"/>
        <v/>
      </c>
      <c r="O28" s="295" t="str">
        <f t="shared" si="2"/>
        <v/>
      </c>
      <c r="P28" s="274"/>
      <c r="Q28" s="286" t="str">
        <f t="shared" si="8"/>
        <v/>
      </c>
      <c r="R28" s="274"/>
      <c r="S28" s="286" t="str">
        <f t="shared" si="3"/>
        <v/>
      </c>
      <c r="T28" s="272"/>
      <c r="U28" s="272"/>
      <c r="V28" s="272"/>
      <c r="W28" s="272"/>
      <c r="X28" s="14"/>
      <c r="AA28" s="10">
        <f t="shared" si="4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5"/>
        <v/>
      </c>
      <c r="J29" s="276"/>
      <c r="K29" s="286" t="str">
        <f t="shared" si="6"/>
        <v/>
      </c>
      <c r="L29" s="276"/>
      <c r="M29" s="286" t="str">
        <f t="shared" si="7"/>
        <v/>
      </c>
      <c r="N29" s="294" t="str">
        <f t="shared" si="1"/>
        <v/>
      </c>
      <c r="O29" s="295" t="str">
        <f t="shared" si="2"/>
        <v/>
      </c>
      <c r="P29" s="274"/>
      <c r="Q29" s="286" t="str">
        <f t="shared" si="8"/>
        <v/>
      </c>
      <c r="R29" s="274"/>
      <c r="S29" s="286" t="str">
        <f t="shared" si="3"/>
        <v/>
      </c>
      <c r="T29" s="272"/>
      <c r="U29" s="272"/>
      <c r="V29" s="272"/>
      <c r="W29" s="272"/>
      <c r="X29" s="14"/>
      <c r="AA29" s="10">
        <f t="shared" si="4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5"/>
        <v/>
      </c>
      <c r="J30" s="276"/>
      <c r="K30" s="286" t="str">
        <f t="shared" si="6"/>
        <v/>
      </c>
      <c r="L30" s="276"/>
      <c r="M30" s="286" t="str">
        <f t="shared" si="7"/>
        <v/>
      </c>
      <c r="N30" s="294" t="str">
        <f t="shared" si="1"/>
        <v/>
      </c>
      <c r="O30" s="295" t="str">
        <f t="shared" si="2"/>
        <v/>
      </c>
      <c r="P30" s="274"/>
      <c r="Q30" s="286" t="str">
        <f t="shared" si="8"/>
        <v/>
      </c>
      <c r="R30" s="274"/>
      <c r="S30" s="286" t="str">
        <f t="shared" si="3"/>
        <v/>
      </c>
      <c r="T30" s="272"/>
      <c r="U30" s="272"/>
      <c r="V30" s="272"/>
      <c r="W30" s="272"/>
      <c r="X30" s="14"/>
      <c r="AA30" s="10">
        <f t="shared" si="4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5"/>
        <v/>
      </c>
      <c r="J31" s="276"/>
      <c r="K31" s="286" t="str">
        <f t="shared" si="6"/>
        <v/>
      </c>
      <c r="L31" s="276"/>
      <c r="M31" s="286" t="str">
        <f t="shared" si="7"/>
        <v/>
      </c>
      <c r="N31" s="294" t="str">
        <f t="shared" si="1"/>
        <v/>
      </c>
      <c r="O31" s="295" t="str">
        <f t="shared" si="2"/>
        <v/>
      </c>
      <c r="P31" s="274"/>
      <c r="Q31" s="286" t="str">
        <f t="shared" si="8"/>
        <v/>
      </c>
      <c r="R31" s="274"/>
      <c r="S31" s="286" t="str">
        <f t="shared" si="3"/>
        <v/>
      </c>
      <c r="T31" s="272"/>
      <c r="U31" s="272"/>
      <c r="V31" s="272"/>
      <c r="W31" s="272"/>
      <c r="X31" s="14"/>
      <c r="AA31" s="10">
        <f t="shared" si="4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5"/>
        <v/>
      </c>
      <c r="J32" s="276"/>
      <c r="K32" s="286" t="str">
        <f t="shared" si="6"/>
        <v/>
      </c>
      <c r="L32" s="276"/>
      <c r="M32" s="286" t="str">
        <f t="shared" si="7"/>
        <v/>
      </c>
      <c r="N32" s="294" t="str">
        <f t="shared" si="1"/>
        <v/>
      </c>
      <c r="O32" s="295" t="str">
        <f t="shared" si="2"/>
        <v/>
      </c>
      <c r="P32" s="274"/>
      <c r="Q32" s="286" t="str">
        <f t="shared" si="8"/>
        <v/>
      </c>
      <c r="R32" s="274"/>
      <c r="S32" s="286" t="str">
        <f t="shared" si="3"/>
        <v/>
      </c>
      <c r="T32" s="272"/>
      <c r="U32" s="272"/>
      <c r="V32" s="272"/>
      <c r="W32" s="272"/>
      <c r="X32" s="14"/>
      <c r="AA32" s="10">
        <f t="shared" si="4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5"/>
        <v/>
      </c>
      <c r="J33" s="276"/>
      <c r="K33" s="286" t="str">
        <f t="shared" si="6"/>
        <v/>
      </c>
      <c r="L33" s="276"/>
      <c r="M33" s="286" t="str">
        <f t="shared" si="7"/>
        <v/>
      </c>
      <c r="N33" s="294" t="str">
        <f t="shared" si="1"/>
        <v/>
      </c>
      <c r="O33" s="295" t="str">
        <f t="shared" si="2"/>
        <v/>
      </c>
      <c r="P33" s="274"/>
      <c r="Q33" s="286" t="str">
        <f t="shared" si="8"/>
        <v/>
      </c>
      <c r="R33" s="274"/>
      <c r="S33" s="286" t="str">
        <f t="shared" si="3"/>
        <v/>
      </c>
      <c r="T33" s="272"/>
      <c r="U33" s="272"/>
      <c r="V33" s="272"/>
      <c r="W33" s="272"/>
      <c r="X33" s="14"/>
      <c r="AA33" s="10">
        <f t="shared" si="4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5"/>
        <v/>
      </c>
      <c r="J34" s="276"/>
      <c r="K34" s="286" t="str">
        <f t="shared" si="6"/>
        <v/>
      </c>
      <c r="L34" s="276"/>
      <c r="M34" s="286" t="str">
        <f t="shared" si="7"/>
        <v/>
      </c>
      <c r="N34" s="294" t="str">
        <f t="shared" si="1"/>
        <v/>
      </c>
      <c r="O34" s="295" t="str">
        <f t="shared" si="2"/>
        <v/>
      </c>
      <c r="P34" s="274"/>
      <c r="Q34" s="286" t="str">
        <f t="shared" si="8"/>
        <v/>
      </c>
      <c r="R34" s="274"/>
      <c r="S34" s="286" t="str">
        <f t="shared" si="3"/>
        <v/>
      </c>
      <c r="T34" s="272"/>
      <c r="U34" s="272"/>
      <c r="V34" s="272"/>
      <c r="W34" s="272"/>
      <c r="X34" s="14"/>
      <c r="AA34" s="10">
        <f t="shared" si="4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5"/>
        <v/>
      </c>
      <c r="J35" s="276"/>
      <c r="K35" s="286" t="str">
        <f t="shared" si="6"/>
        <v/>
      </c>
      <c r="L35" s="276"/>
      <c r="M35" s="286" t="str">
        <f t="shared" si="7"/>
        <v/>
      </c>
      <c r="N35" s="294" t="str">
        <f t="shared" si="1"/>
        <v/>
      </c>
      <c r="O35" s="295" t="str">
        <f t="shared" si="2"/>
        <v/>
      </c>
      <c r="P35" s="274"/>
      <c r="Q35" s="286" t="str">
        <f t="shared" si="8"/>
        <v/>
      </c>
      <c r="R35" s="274"/>
      <c r="S35" s="286" t="str">
        <f t="shared" si="3"/>
        <v/>
      </c>
      <c r="T35" s="272"/>
      <c r="U35" s="272"/>
      <c r="V35" s="272"/>
      <c r="W35" s="272"/>
      <c r="X35" s="14"/>
      <c r="AA35" s="10">
        <f t="shared" si="4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5"/>
        <v/>
      </c>
      <c r="J36" s="277"/>
      <c r="K36" s="286" t="str">
        <f t="shared" si="6"/>
        <v/>
      </c>
      <c r="L36" s="277"/>
      <c r="M36" s="286" t="str">
        <f t="shared" si="7"/>
        <v/>
      </c>
      <c r="N36" s="294" t="str">
        <f t="shared" si="1"/>
        <v/>
      </c>
      <c r="O36" s="295" t="str">
        <f t="shared" si="2"/>
        <v/>
      </c>
      <c r="P36" s="273"/>
      <c r="Q36" s="286" t="str">
        <f t="shared" si="8"/>
        <v/>
      </c>
      <c r="R36" s="273"/>
      <c r="S36" s="286" t="str">
        <f t="shared" si="3"/>
        <v/>
      </c>
      <c r="T36" s="271"/>
      <c r="U36" s="271"/>
      <c r="V36" s="271"/>
      <c r="W36" s="271"/>
      <c r="X36" s="14"/>
      <c r="AA36" s="10">
        <f t="shared" si="4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2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16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22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Y52"/>
  <sheetViews>
    <sheetView topLeftCell="F13"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309">
        <v>-29.995999999999999</v>
      </c>
      <c r="E14" s="309">
        <v>-13.615</v>
      </c>
      <c r="F14" s="310" t="s">
        <v>115</v>
      </c>
      <c r="G14" s="308">
        <v>100</v>
      </c>
      <c r="H14" s="308">
        <v>106</v>
      </c>
      <c r="I14" s="311">
        <v>-36.905000000000001</v>
      </c>
      <c r="J14" s="173">
        <v>4.75</v>
      </c>
      <c r="K14" s="311">
        <v>46.604999999999997</v>
      </c>
      <c r="L14" s="173">
        <v>6.02</v>
      </c>
      <c r="M14" s="311">
        <v>2.0339999999999998</v>
      </c>
      <c r="N14" s="294"/>
      <c r="O14" s="295"/>
      <c r="P14" s="308">
        <v>28.32</v>
      </c>
      <c r="Q14" s="311">
        <v>10.582000000000001</v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Z14" s="312">
        <v>314</v>
      </c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112</v>
      </c>
      <c r="AC14" s="312">
        <v>6.0810000000000004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309">
        <v>-29.995999999999999</v>
      </c>
      <c r="E15" s="309">
        <v>-13.615</v>
      </c>
      <c r="F15" s="310" t="s">
        <v>116</v>
      </c>
      <c r="G15" s="308">
        <v>150</v>
      </c>
      <c r="H15" s="308">
        <v>98</v>
      </c>
      <c r="I15" s="311">
        <v>-7.5469999999999997</v>
      </c>
      <c r="J15" s="173">
        <v>4.6399999999999997</v>
      </c>
      <c r="K15" s="311">
        <v>-2.3159999999999998</v>
      </c>
      <c r="L15" s="173">
        <v>6</v>
      </c>
      <c r="M15" s="311">
        <v>-0.33200000000000002</v>
      </c>
      <c r="N15" s="294">
        <f t="shared" ref="N15:N36" si="1">IF(ISNUMBER(Z15), AA15, "")</f>
        <v>113</v>
      </c>
      <c r="O15" s="295" t="str">
        <f t="shared" ref="O15:O36" si="2">IF(ISNUMBER(N14), IF(ISNUMBER(N15), ABS(((ABS(N14-N15))/N14)*100), ""), "")</f>
        <v/>
      </c>
      <c r="P15" s="308">
        <v>28.67</v>
      </c>
      <c r="Q15" s="311">
        <v>1.236</v>
      </c>
      <c r="R15" s="274"/>
      <c r="S15" s="286" t="str">
        <f t="shared" ref="S15:S36" si="3">IF(ISNUMBER(R14), IF(ISNUMBER(R15), ABS(((ABS(R14-R15))/R14)*100), ""), "")</f>
        <v/>
      </c>
      <c r="T15" s="272"/>
      <c r="U15" s="272"/>
      <c r="V15" s="272"/>
      <c r="W15" s="272"/>
      <c r="X15" s="14"/>
      <c r="Z15" s="312">
        <v>315</v>
      </c>
      <c r="AA15" s="10">
        <f t="shared" ref="AA15:AA36" si="4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113</v>
      </c>
      <c r="AC15" s="312">
        <v>0.318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309">
        <v>-29.995999999999999</v>
      </c>
      <c r="E16" s="309">
        <v>-13.615</v>
      </c>
      <c r="F16" s="310" t="s">
        <v>117</v>
      </c>
      <c r="G16" s="308">
        <v>200</v>
      </c>
      <c r="H16" s="308">
        <v>97</v>
      </c>
      <c r="I16" s="311">
        <v>-1.02</v>
      </c>
      <c r="J16" s="173">
        <v>3.63</v>
      </c>
      <c r="K16" s="311">
        <v>-21.766999999999999</v>
      </c>
      <c r="L16" s="173">
        <v>5.92</v>
      </c>
      <c r="M16" s="311">
        <v>-1.333</v>
      </c>
      <c r="N16" s="294">
        <f t="shared" si="1"/>
        <v>118</v>
      </c>
      <c r="O16" s="295">
        <f t="shared" si="2"/>
        <v>4.4247787610619467</v>
      </c>
      <c r="P16" s="308">
        <v>29.07</v>
      </c>
      <c r="Q16" s="311">
        <v>1.395</v>
      </c>
      <c r="R16" s="274"/>
      <c r="S16" s="286" t="str">
        <f t="shared" si="3"/>
        <v/>
      </c>
      <c r="T16" s="272"/>
      <c r="U16" s="272"/>
      <c r="V16" s="272"/>
      <c r="W16" s="272"/>
      <c r="X16" s="14"/>
      <c r="Z16" s="312">
        <v>320</v>
      </c>
      <c r="AA16" s="10">
        <f t="shared" si="4"/>
        <v>118</v>
      </c>
      <c r="AC16" s="312">
        <v>1.587</v>
      </c>
      <c r="IY16" s="120">
        <v>10</v>
      </c>
    </row>
    <row r="17" spans="1:29" s="10" customFormat="1" ht="39.950000000000003" customHeight="1" x14ac:dyDescent="0.4">
      <c r="A17" s="10" t="str">
        <f t="shared" ca="1" si="0"/>
        <v/>
      </c>
      <c r="B17" s="69"/>
      <c r="C17" s="5"/>
      <c r="D17" s="309">
        <v>-29.995999999999999</v>
      </c>
      <c r="E17" s="309">
        <v>-13.615</v>
      </c>
      <c r="F17" s="310" t="s">
        <v>118</v>
      </c>
      <c r="G17" s="308">
        <v>260</v>
      </c>
      <c r="H17" s="308">
        <v>109</v>
      </c>
      <c r="I17" s="311">
        <v>12.371</v>
      </c>
      <c r="J17" s="173">
        <v>3.17</v>
      </c>
      <c r="K17" s="311">
        <v>-12.672000000000001</v>
      </c>
      <c r="L17" s="173">
        <v>5.96</v>
      </c>
      <c r="M17" s="311">
        <v>0.67600000000000005</v>
      </c>
      <c r="N17" s="294">
        <f t="shared" si="1"/>
        <v>117</v>
      </c>
      <c r="O17" s="295">
        <f t="shared" si="2"/>
        <v>0.84745762711864403</v>
      </c>
      <c r="P17" s="308">
        <v>29.39</v>
      </c>
      <c r="Q17" s="311">
        <v>1.101</v>
      </c>
      <c r="R17" s="274"/>
      <c r="S17" s="286" t="str">
        <f t="shared" si="3"/>
        <v/>
      </c>
      <c r="T17" s="272"/>
      <c r="U17" s="272"/>
      <c r="V17" s="272"/>
      <c r="W17" s="272"/>
      <c r="X17" s="14"/>
      <c r="Z17" s="312">
        <v>319</v>
      </c>
      <c r="AA17" s="10">
        <f t="shared" si="4"/>
        <v>117</v>
      </c>
      <c r="AC17" s="312">
        <v>-0.313</v>
      </c>
    </row>
    <row r="18" spans="1:29" s="10" customFormat="1" ht="39.950000000000003" customHeight="1" x14ac:dyDescent="0.4">
      <c r="A18" s="10" t="str">
        <f t="shared" ca="1" si="0"/>
        <v/>
      </c>
      <c r="B18" s="69"/>
      <c r="C18" s="5"/>
      <c r="D18" s="309">
        <v>-29.995999999999999</v>
      </c>
      <c r="E18" s="309">
        <v>-13.615</v>
      </c>
      <c r="F18" s="310" t="s">
        <v>119</v>
      </c>
      <c r="G18" s="308">
        <v>300</v>
      </c>
      <c r="H18" s="308">
        <v>124</v>
      </c>
      <c r="I18" s="311">
        <v>13.760999999999999</v>
      </c>
      <c r="J18" s="173">
        <v>3.93</v>
      </c>
      <c r="K18" s="311">
        <v>23.975000000000001</v>
      </c>
      <c r="L18" s="173">
        <v>5.84</v>
      </c>
      <c r="M18" s="311">
        <v>-2.0129999999999999</v>
      </c>
      <c r="N18" s="294">
        <f t="shared" si="1"/>
        <v>120</v>
      </c>
      <c r="O18" s="295">
        <f t="shared" si="2"/>
        <v>2.5641025641025639</v>
      </c>
      <c r="P18" s="308">
        <v>29.69</v>
      </c>
      <c r="Q18" s="311">
        <v>1.0209999999999999</v>
      </c>
      <c r="R18" s="274"/>
      <c r="S18" s="286" t="str">
        <f t="shared" si="3"/>
        <v/>
      </c>
      <c r="T18" s="272"/>
      <c r="U18" s="272"/>
      <c r="V18" s="272"/>
      <c r="W18" s="272"/>
      <c r="X18" s="14"/>
      <c r="Z18" s="312">
        <v>322</v>
      </c>
      <c r="AA18" s="10">
        <f t="shared" si="4"/>
        <v>120</v>
      </c>
      <c r="AC18" s="312">
        <v>0.94</v>
      </c>
    </row>
    <row r="19" spans="1:29" s="10" customFormat="1" ht="39.950000000000003" customHeight="1" x14ac:dyDescent="0.4">
      <c r="A19" s="10" t="str">
        <f t="shared" ca="1" si="0"/>
        <v/>
      </c>
      <c r="B19" s="69"/>
      <c r="C19" s="5"/>
      <c r="D19" s="309">
        <v>-29.995999999999999</v>
      </c>
      <c r="E19" s="309">
        <v>-13.615</v>
      </c>
      <c r="F19" s="310" t="s">
        <v>120</v>
      </c>
      <c r="G19" s="308">
        <v>400</v>
      </c>
      <c r="H19" s="308">
        <v>165</v>
      </c>
      <c r="I19" s="311">
        <v>33.064999999999998</v>
      </c>
      <c r="J19" s="173">
        <v>4.03</v>
      </c>
      <c r="K19" s="311">
        <v>2.5449999999999999</v>
      </c>
      <c r="L19" s="173">
        <v>5.79</v>
      </c>
      <c r="M19" s="311">
        <v>-0.85599999999999998</v>
      </c>
      <c r="N19" s="294">
        <f t="shared" si="1"/>
        <v>120</v>
      </c>
      <c r="O19" s="295">
        <f t="shared" si="2"/>
        <v>0</v>
      </c>
      <c r="P19" s="308">
        <v>30.19</v>
      </c>
      <c r="Q19" s="311">
        <v>1.6839999999999999</v>
      </c>
      <c r="R19" s="274"/>
      <c r="S19" s="286" t="str">
        <f t="shared" si="3"/>
        <v/>
      </c>
      <c r="T19" s="272"/>
      <c r="U19" s="272"/>
      <c r="V19" s="272"/>
      <c r="W19" s="272"/>
      <c r="X19" s="14"/>
      <c r="Z19" s="312">
        <v>321</v>
      </c>
      <c r="AA19" s="10">
        <f t="shared" si="4"/>
        <v>120</v>
      </c>
      <c r="AC19" s="312">
        <v>-0.311</v>
      </c>
    </row>
    <row r="20" spans="1:29" s="10" customFormat="1" ht="39.950000000000003" customHeight="1" x14ac:dyDescent="0.2">
      <c r="A20" s="10">
        <f t="shared" ca="1" si="0"/>
        <v>20</v>
      </c>
      <c r="B20" s="313">
        <v>1</v>
      </c>
      <c r="C20" s="5"/>
      <c r="D20" s="309">
        <v>-29.995999999999999</v>
      </c>
      <c r="E20" s="309">
        <v>-13.615</v>
      </c>
      <c r="F20" s="310" t="s">
        <v>121</v>
      </c>
      <c r="G20" s="308">
        <v>500</v>
      </c>
      <c r="H20" s="308">
        <v>203</v>
      </c>
      <c r="I20" s="311">
        <v>23.03</v>
      </c>
      <c r="J20" s="173">
        <v>2.93</v>
      </c>
      <c r="K20" s="311">
        <v>-27.295000000000002</v>
      </c>
      <c r="L20" s="173">
        <v>5.72</v>
      </c>
      <c r="M20" s="311">
        <v>-1.2090000000000001</v>
      </c>
      <c r="N20" s="294">
        <f t="shared" si="1"/>
        <v>110</v>
      </c>
      <c r="O20" s="295">
        <f t="shared" si="2"/>
        <v>8.3333333333333321</v>
      </c>
      <c r="P20" s="308">
        <v>30.63</v>
      </c>
      <c r="Q20" s="311">
        <v>1.4570000000000001</v>
      </c>
      <c r="R20" s="274"/>
      <c r="S20" s="286" t="str">
        <f t="shared" si="3"/>
        <v/>
      </c>
      <c r="T20" s="313" t="s">
        <v>122</v>
      </c>
      <c r="U20" s="272"/>
      <c r="V20" s="272"/>
      <c r="W20" s="272"/>
      <c r="X20" s="14"/>
      <c r="Z20" s="312">
        <v>311</v>
      </c>
      <c r="AA20" s="10">
        <f t="shared" si="4"/>
        <v>110</v>
      </c>
      <c r="AC20" s="312">
        <v>-3.1150000000000002</v>
      </c>
    </row>
    <row r="21" spans="1:29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ref="I21:I36" si="5">IF(ISNUMBER(H20), IF(ISNUMBER(H21), ((ABS(H20-H21))/H20)*100, ""), "")</f>
        <v/>
      </c>
      <c r="J21" s="276"/>
      <c r="K21" s="286" t="str">
        <f t="shared" ref="K21:K36" si="6">IF(ISNUMBER(J20), IF(ISNUMBER(J21), ((ABS(J20-J21))/J20)*100, ""), "")</f>
        <v/>
      </c>
      <c r="L21" s="276"/>
      <c r="M21" s="286" t="str">
        <f t="shared" ref="M21:M36" si="7">IF(ISNUMBER(L20), IF(ISNUMBER(L21), ((ABS(L20-L21))/L20)*100, ""), "")</f>
        <v/>
      </c>
      <c r="N21" s="294" t="str">
        <f t="shared" si="1"/>
        <v/>
      </c>
      <c r="O21" s="295" t="str">
        <f t="shared" si="2"/>
        <v/>
      </c>
      <c r="P21" s="274"/>
      <c r="Q21" s="286" t="str">
        <f t="shared" ref="Q21:Q36" si="8">IF(ISNUMBER(P20), IF(ISNUMBER(P21), ABS(((ABS(P20-P21))/P20)*100), ""), "")</f>
        <v/>
      </c>
      <c r="R21" s="274"/>
      <c r="S21" s="286" t="str">
        <f t="shared" si="3"/>
        <v/>
      </c>
      <c r="T21" s="272"/>
      <c r="U21" s="272"/>
      <c r="V21" s="272"/>
      <c r="W21" s="272"/>
      <c r="X21" s="14"/>
      <c r="AA21" s="10">
        <f t="shared" si="4"/>
        <v>-237</v>
      </c>
    </row>
    <row r="22" spans="1:29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5"/>
        <v/>
      </c>
      <c r="J22" s="276"/>
      <c r="K22" s="286" t="str">
        <f t="shared" si="6"/>
        <v/>
      </c>
      <c r="L22" s="276"/>
      <c r="M22" s="286" t="str">
        <f t="shared" si="7"/>
        <v/>
      </c>
      <c r="N22" s="294" t="str">
        <f t="shared" si="1"/>
        <v/>
      </c>
      <c r="O22" s="295" t="str">
        <f t="shared" si="2"/>
        <v/>
      </c>
      <c r="P22" s="274"/>
      <c r="Q22" s="286" t="str">
        <f t="shared" si="8"/>
        <v/>
      </c>
      <c r="R22" s="274"/>
      <c r="S22" s="286" t="str">
        <f t="shared" si="3"/>
        <v/>
      </c>
      <c r="T22" s="272"/>
      <c r="U22" s="272"/>
      <c r="V22" s="272"/>
      <c r="W22" s="272"/>
      <c r="X22" s="14"/>
      <c r="AA22" s="10">
        <f t="shared" si="4"/>
        <v>-237</v>
      </c>
    </row>
    <row r="23" spans="1:29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5"/>
        <v/>
      </c>
      <c r="J23" s="276"/>
      <c r="K23" s="286" t="str">
        <f t="shared" si="6"/>
        <v/>
      </c>
      <c r="L23" s="276"/>
      <c r="M23" s="286" t="str">
        <f t="shared" si="7"/>
        <v/>
      </c>
      <c r="N23" s="294" t="str">
        <f t="shared" si="1"/>
        <v/>
      </c>
      <c r="O23" s="295" t="str">
        <f t="shared" si="2"/>
        <v/>
      </c>
      <c r="P23" s="274"/>
      <c r="Q23" s="286" t="str">
        <f t="shared" si="8"/>
        <v/>
      </c>
      <c r="R23" s="274"/>
      <c r="S23" s="286" t="str">
        <f t="shared" si="3"/>
        <v/>
      </c>
      <c r="T23" s="272"/>
      <c r="U23" s="272"/>
      <c r="V23" s="272"/>
      <c r="W23" s="272"/>
      <c r="X23" s="14"/>
      <c r="AA23" s="10">
        <f t="shared" si="4"/>
        <v>-237</v>
      </c>
    </row>
    <row r="24" spans="1:29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5"/>
        <v/>
      </c>
      <c r="J24" s="276"/>
      <c r="K24" s="286" t="str">
        <f t="shared" si="6"/>
        <v/>
      </c>
      <c r="L24" s="276"/>
      <c r="M24" s="286" t="str">
        <f t="shared" si="7"/>
        <v/>
      </c>
      <c r="N24" s="294" t="str">
        <f t="shared" si="1"/>
        <v/>
      </c>
      <c r="O24" s="295" t="str">
        <f t="shared" si="2"/>
        <v/>
      </c>
      <c r="P24" s="274"/>
      <c r="Q24" s="286" t="str">
        <f t="shared" si="8"/>
        <v/>
      </c>
      <c r="R24" s="274"/>
      <c r="S24" s="286" t="str">
        <f t="shared" si="3"/>
        <v/>
      </c>
      <c r="T24" s="272"/>
      <c r="U24" s="272"/>
      <c r="V24" s="272"/>
      <c r="W24" s="272"/>
      <c r="X24" s="14"/>
      <c r="AA24" s="10">
        <f t="shared" si="4"/>
        <v>-237</v>
      </c>
    </row>
    <row r="25" spans="1:29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5"/>
        <v/>
      </c>
      <c r="J25" s="276"/>
      <c r="K25" s="286" t="str">
        <f t="shared" si="6"/>
        <v/>
      </c>
      <c r="L25" s="276"/>
      <c r="M25" s="286" t="str">
        <f t="shared" si="7"/>
        <v/>
      </c>
      <c r="N25" s="294" t="str">
        <f t="shared" si="1"/>
        <v/>
      </c>
      <c r="O25" s="295" t="str">
        <f t="shared" si="2"/>
        <v/>
      </c>
      <c r="P25" s="274"/>
      <c r="Q25" s="286" t="str">
        <f t="shared" si="8"/>
        <v/>
      </c>
      <c r="R25" s="274"/>
      <c r="S25" s="286" t="str">
        <f t="shared" si="3"/>
        <v/>
      </c>
      <c r="T25" s="272"/>
      <c r="U25" s="272"/>
      <c r="V25" s="272"/>
      <c r="W25" s="272"/>
      <c r="X25" s="14"/>
      <c r="AA25" s="10">
        <f t="shared" si="4"/>
        <v>-237</v>
      </c>
    </row>
    <row r="26" spans="1:29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5"/>
        <v/>
      </c>
      <c r="J26" s="276"/>
      <c r="K26" s="286" t="str">
        <f t="shared" si="6"/>
        <v/>
      </c>
      <c r="L26" s="276"/>
      <c r="M26" s="286" t="str">
        <f t="shared" si="7"/>
        <v/>
      </c>
      <c r="N26" s="294" t="str">
        <f t="shared" si="1"/>
        <v/>
      </c>
      <c r="O26" s="295" t="str">
        <f t="shared" si="2"/>
        <v/>
      </c>
      <c r="P26" s="274"/>
      <c r="Q26" s="286" t="str">
        <f t="shared" si="8"/>
        <v/>
      </c>
      <c r="R26" s="274"/>
      <c r="S26" s="286" t="str">
        <f t="shared" si="3"/>
        <v/>
      </c>
      <c r="T26" s="272"/>
      <c r="U26" s="272"/>
      <c r="V26" s="272"/>
      <c r="W26" s="272"/>
      <c r="X26" s="14"/>
      <c r="AA26" s="10">
        <f t="shared" si="4"/>
        <v>-237</v>
      </c>
    </row>
    <row r="27" spans="1:29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5"/>
        <v/>
      </c>
      <c r="J27" s="276"/>
      <c r="K27" s="286" t="str">
        <f t="shared" si="6"/>
        <v/>
      </c>
      <c r="L27" s="276"/>
      <c r="M27" s="286" t="str">
        <f t="shared" si="7"/>
        <v/>
      </c>
      <c r="N27" s="294" t="str">
        <f t="shared" si="1"/>
        <v/>
      </c>
      <c r="O27" s="295" t="str">
        <f t="shared" si="2"/>
        <v/>
      </c>
      <c r="P27" s="274"/>
      <c r="Q27" s="286" t="str">
        <f t="shared" si="8"/>
        <v/>
      </c>
      <c r="R27" s="274"/>
      <c r="S27" s="286" t="str">
        <f t="shared" si="3"/>
        <v/>
      </c>
      <c r="T27" s="272"/>
      <c r="U27" s="272"/>
      <c r="V27" s="272"/>
      <c r="W27" s="272"/>
      <c r="X27" s="14"/>
      <c r="AA27" s="10">
        <f t="shared" si="4"/>
        <v>-237</v>
      </c>
    </row>
    <row r="28" spans="1:29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5"/>
        <v/>
      </c>
      <c r="J28" s="276"/>
      <c r="K28" s="286" t="str">
        <f t="shared" si="6"/>
        <v/>
      </c>
      <c r="L28" s="276"/>
      <c r="M28" s="286" t="str">
        <f t="shared" si="7"/>
        <v/>
      </c>
      <c r="N28" s="294" t="str">
        <f t="shared" si="1"/>
        <v/>
      </c>
      <c r="O28" s="295" t="str">
        <f t="shared" si="2"/>
        <v/>
      </c>
      <c r="P28" s="274"/>
      <c r="Q28" s="286" t="str">
        <f t="shared" si="8"/>
        <v/>
      </c>
      <c r="R28" s="274"/>
      <c r="S28" s="286" t="str">
        <f t="shared" si="3"/>
        <v/>
      </c>
      <c r="T28" s="272"/>
      <c r="U28" s="272"/>
      <c r="V28" s="272"/>
      <c r="W28" s="272"/>
      <c r="X28" s="14"/>
      <c r="AA28" s="10">
        <f t="shared" si="4"/>
        <v>-237</v>
      </c>
    </row>
    <row r="29" spans="1:29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5"/>
        <v/>
      </c>
      <c r="J29" s="276"/>
      <c r="K29" s="286" t="str">
        <f t="shared" si="6"/>
        <v/>
      </c>
      <c r="L29" s="276"/>
      <c r="M29" s="286" t="str">
        <f t="shared" si="7"/>
        <v/>
      </c>
      <c r="N29" s="294" t="str">
        <f t="shared" si="1"/>
        <v/>
      </c>
      <c r="O29" s="295" t="str">
        <f t="shared" si="2"/>
        <v/>
      </c>
      <c r="P29" s="274"/>
      <c r="Q29" s="286" t="str">
        <f t="shared" si="8"/>
        <v/>
      </c>
      <c r="R29" s="274"/>
      <c r="S29" s="286" t="str">
        <f t="shared" si="3"/>
        <v/>
      </c>
      <c r="T29" s="272"/>
      <c r="U29" s="272"/>
      <c r="V29" s="272"/>
      <c r="W29" s="272"/>
      <c r="X29" s="14"/>
      <c r="AA29" s="10">
        <f t="shared" si="4"/>
        <v>-237</v>
      </c>
    </row>
    <row r="30" spans="1:29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5"/>
        <v/>
      </c>
      <c r="J30" s="276"/>
      <c r="K30" s="286" t="str">
        <f t="shared" si="6"/>
        <v/>
      </c>
      <c r="L30" s="276"/>
      <c r="M30" s="286" t="str">
        <f t="shared" si="7"/>
        <v/>
      </c>
      <c r="N30" s="294" t="str">
        <f t="shared" si="1"/>
        <v/>
      </c>
      <c r="O30" s="295" t="str">
        <f t="shared" si="2"/>
        <v/>
      </c>
      <c r="P30" s="274"/>
      <c r="Q30" s="286" t="str">
        <f t="shared" si="8"/>
        <v/>
      </c>
      <c r="R30" s="274"/>
      <c r="S30" s="286" t="str">
        <f t="shared" si="3"/>
        <v/>
      </c>
      <c r="T30" s="272"/>
      <c r="U30" s="272"/>
      <c r="V30" s="272"/>
      <c r="W30" s="272"/>
      <c r="X30" s="14"/>
      <c r="AA30" s="10">
        <f t="shared" si="4"/>
        <v>-237</v>
      </c>
    </row>
    <row r="31" spans="1:29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5"/>
        <v/>
      </c>
      <c r="J31" s="276"/>
      <c r="K31" s="286" t="str">
        <f t="shared" si="6"/>
        <v/>
      </c>
      <c r="L31" s="276"/>
      <c r="M31" s="286" t="str">
        <f t="shared" si="7"/>
        <v/>
      </c>
      <c r="N31" s="294" t="str">
        <f t="shared" si="1"/>
        <v/>
      </c>
      <c r="O31" s="295" t="str">
        <f t="shared" si="2"/>
        <v/>
      </c>
      <c r="P31" s="274"/>
      <c r="Q31" s="286" t="str">
        <f t="shared" si="8"/>
        <v/>
      </c>
      <c r="R31" s="274"/>
      <c r="S31" s="286" t="str">
        <f t="shared" si="3"/>
        <v/>
      </c>
      <c r="T31" s="272"/>
      <c r="U31" s="272"/>
      <c r="V31" s="272"/>
      <c r="W31" s="272"/>
      <c r="X31" s="14"/>
      <c r="AA31" s="10">
        <f t="shared" si="4"/>
        <v>-237</v>
      </c>
    </row>
    <row r="32" spans="1:29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5"/>
        <v/>
      </c>
      <c r="J32" s="276"/>
      <c r="K32" s="286" t="str">
        <f t="shared" si="6"/>
        <v/>
      </c>
      <c r="L32" s="276"/>
      <c r="M32" s="286" t="str">
        <f t="shared" si="7"/>
        <v/>
      </c>
      <c r="N32" s="294" t="str">
        <f t="shared" si="1"/>
        <v/>
      </c>
      <c r="O32" s="295" t="str">
        <f t="shared" si="2"/>
        <v/>
      </c>
      <c r="P32" s="274"/>
      <c r="Q32" s="286" t="str">
        <f t="shared" si="8"/>
        <v/>
      </c>
      <c r="R32" s="274"/>
      <c r="S32" s="286" t="str">
        <f t="shared" si="3"/>
        <v/>
      </c>
      <c r="T32" s="272"/>
      <c r="U32" s="272"/>
      <c r="V32" s="272"/>
      <c r="W32" s="272"/>
      <c r="X32" s="14"/>
      <c r="AA32" s="10">
        <f t="shared" si="4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5"/>
        <v/>
      </c>
      <c r="J33" s="276"/>
      <c r="K33" s="286" t="str">
        <f t="shared" si="6"/>
        <v/>
      </c>
      <c r="L33" s="276"/>
      <c r="M33" s="286" t="str">
        <f t="shared" si="7"/>
        <v/>
      </c>
      <c r="N33" s="294" t="str">
        <f t="shared" si="1"/>
        <v/>
      </c>
      <c r="O33" s="295" t="str">
        <f t="shared" si="2"/>
        <v/>
      </c>
      <c r="P33" s="274"/>
      <c r="Q33" s="286" t="str">
        <f t="shared" si="8"/>
        <v/>
      </c>
      <c r="R33" s="274"/>
      <c r="S33" s="286" t="str">
        <f t="shared" si="3"/>
        <v/>
      </c>
      <c r="T33" s="272"/>
      <c r="U33" s="272"/>
      <c r="V33" s="272"/>
      <c r="W33" s="272"/>
      <c r="X33" s="14"/>
      <c r="AA33" s="10">
        <f t="shared" si="4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5"/>
        <v/>
      </c>
      <c r="J34" s="276"/>
      <c r="K34" s="286" t="str">
        <f t="shared" si="6"/>
        <v/>
      </c>
      <c r="L34" s="276"/>
      <c r="M34" s="286" t="str">
        <f t="shared" si="7"/>
        <v/>
      </c>
      <c r="N34" s="294" t="str">
        <f t="shared" si="1"/>
        <v/>
      </c>
      <c r="O34" s="295" t="str">
        <f t="shared" si="2"/>
        <v/>
      </c>
      <c r="P34" s="274"/>
      <c r="Q34" s="286" t="str">
        <f t="shared" si="8"/>
        <v/>
      </c>
      <c r="R34" s="274"/>
      <c r="S34" s="286" t="str">
        <f t="shared" si="3"/>
        <v/>
      </c>
      <c r="T34" s="272"/>
      <c r="U34" s="272"/>
      <c r="V34" s="272"/>
      <c r="W34" s="272"/>
      <c r="X34" s="14"/>
      <c r="AA34" s="10">
        <f t="shared" si="4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5"/>
        <v/>
      </c>
      <c r="J35" s="276"/>
      <c r="K35" s="286" t="str">
        <f t="shared" si="6"/>
        <v/>
      </c>
      <c r="L35" s="276"/>
      <c r="M35" s="286" t="str">
        <f t="shared" si="7"/>
        <v/>
      </c>
      <c r="N35" s="294" t="str">
        <f t="shared" si="1"/>
        <v/>
      </c>
      <c r="O35" s="295" t="str">
        <f t="shared" si="2"/>
        <v/>
      </c>
      <c r="P35" s="274"/>
      <c r="Q35" s="286" t="str">
        <f t="shared" si="8"/>
        <v/>
      </c>
      <c r="R35" s="274"/>
      <c r="S35" s="286" t="str">
        <f t="shared" si="3"/>
        <v/>
      </c>
      <c r="T35" s="272"/>
      <c r="U35" s="272"/>
      <c r="V35" s="272"/>
      <c r="W35" s="272"/>
      <c r="X35" s="14"/>
      <c r="AA35" s="10">
        <f t="shared" si="4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5"/>
        <v/>
      </c>
      <c r="J36" s="277"/>
      <c r="K36" s="286" t="str">
        <f t="shared" si="6"/>
        <v/>
      </c>
      <c r="L36" s="277"/>
      <c r="M36" s="286" t="str">
        <f t="shared" si="7"/>
        <v/>
      </c>
      <c r="N36" s="294" t="str">
        <f t="shared" si="1"/>
        <v/>
      </c>
      <c r="O36" s="295" t="str">
        <f t="shared" si="2"/>
        <v/>
      </c>
      <c r="P36" s="273"/>
      <c r="Q36" s="286" t="str">
        <f t="shared" si="8"/>
        <v/>
      </c>
      <c r="R36" s="273"/>
      <c r="S36" s="286" t="str">
        <f t="shared" si="3"/>
        <v/>
      </c>
      <c r="T36" s="271"/>
      <c r="U36" s="271"/>
      <c r="V36" s="271"/>
      <c r="W36" s="271"/>
      <c r="X36" s="14"/>
      <c r="AA36" s="10">
        <f t="shared" si="4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3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20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21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4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20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5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9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6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8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7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7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8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6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9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5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10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4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11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3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12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2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13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1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14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0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"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15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B50:D50"/>
    <mergeCell ref="D2:D3"/>
    <mergeCell ref="E2:H3"/>
    <mergeCell ref="D10:W10"/>
    <mergeCell ref="R2:R3"/>
    <mergeCell ref="E6:F6"/>
    <mergeCell ref="E7:F7"/>
    <mergeCell ref="E8:F8"/>
    <mergeCell ref="O2:P3"/>
    <mergeCell ref="Q2:Q3"/>
    <mergeCell ref="E5:F5"/>
    <mergeCell ref="V39:W39"/>
    <mergeCell ref="B49:D49"/>
  </mergeCells>
  <phoneticPr fontId="5" type="noConversion"/>
  <conditionalFormatting sqref="I14:I36 K14:K36 M14:M36 Q14:Q36 S14:S36 O15:O36">
    <cfRule type="cellIs" dxfId="9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Y52"/>
  <sheetViews>
    <sheetView topLeftCell="B1"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16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8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17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7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18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6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19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5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20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4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21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3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22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2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Y52"/>
  <sheetViews>
    <sheetView zoomScale="70" zoomScaleNormal="70" zoomScaleSheetLayoutView="75" workbookViewId="0">
      <selection activeCell="N2" sqref="N2:Q8"/>
    </sheetView>
  </sheetViews>
  <sheetFormatPr defaultColWidth="9.140625" defaultRowHeight="11.25" x14ac:dyDescent="0.2"/>
  <cols>
    <col min="1" max="1" width="12.140625" style="4" customWidth="1"/>
    <col min="2" max="2" width="7.42578125" style="61" customWidth="1"/>
    <col min="3" max="3" width="3.28515625" style="4" customWidth="1"/>
    <col min="4" max="5" width="12.140625" style="4" customWidth="1"/>
    <col min="6" max="6" width="26.140625" style="125" customWidth="1"/>
    <col min="7" max="17" width="12.140625" style="4" customWidth="1"/>
    <col min="18" max="19" width="12.140625" style="4" hidden="1" customWidth="1"/>
    <col min="20" max="20" width="28" style="4" customWidth="1"/>
    <col min="21" max="23" width="8.7109375" style="4" hidden="1" customWidth="1"/>
    <col min="24" max="24" width="1.7109375" style="4" customWidth="1"/>
    <col min="25" max="25" width="9.140625" style="4"/>
    <col min="26" max="26" width="0" style="4" hidden="1" customWidth="1"/>
    <col min="27" max="27" width="13.140625" style="4" hidden="1" customWidth="1"/>
    <col min="28" max="28" width="12.7109375" style="4" hidden="1" customWidth="1"/>
    <col min="29" max="29" width="0" style="4" hidden="1" customWidth="1"/>
    <col min="30" max="16384" width="9.140625" style="4"/>
  </cols>
  <sheetData>
    <row r="1" spans="1:259" ht="9.9499999999999993" customHeight="1" x14ac:dyDescent="0.2">
      <c r="C1" s="1"/>
      <c r="D1" s="2"/>
      <c r="E1" s="2"/>
      <c r="F1" s="1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0"/>
      <c r="S1" s="100"/>
      <c r="T1" s="2"/>
      <c r="U1" s="2"/>
      <c r="V1" s="2"/>
      <c r="W1" s="2"/>
      <c r="X1" s="3"/>
    </row>
    <row r="2" spans="1:259" ht="25.15" customHeight="1" x14ac:dyDescent="0.35">
      <c r="C2" s="5"/>
      <c r="D2" s="378" t="s">
        <v>17</v>
      </c>
      <c r="E2" s="380" t="str">
        <f>'Groundwater Profile Log'!C2</f>
        <v>Trinity</v>
      </c>
      <c r="F2" s="380"/>
      <c r="G2" s="380"/>
      <c r="H2" s="380"/>
      <c r="I2" s="33"/>
      <c r="J2" s="33"/>
      <c r="K2" s="36" t="s">
        <v>9</v>
      </c>
      <c r="L2" s="36"/>
      <c r="M2" s="6"/>
      <c r="N2" s="33"/>
      <c r="O2" s="382" t="s">
        <v>14</v>
      </c>
      <c r="P2" s="382"/>
      <c r="Q2" s="380" t="str">
        <f>'Groundwater Profile Log'!M2</f>
        <v>DPT-45</v>
      </c>
      <c r="R2" s="380"/>
      <c r="S2" s="175"/>
      <c r="X2" s="5" t="s">
        <v>13</v>
      </c>
    </row>
    <row r="3" spans="1:259" s="9" customFormat="1" ht="12.95" customHeight="1" x14ac:dyDescent="0.3">
      <c r="B3" s="66"/>
      <c r="C3" s="8"/>
      <c r="D3" s="379"/>
      <c r="E3" s="381"/>
      <c r="F3" s="381"/>
      <c r="G3" s="381"/>
      <c r="H3" s="381"/>
      <c r="I3" s="33"/>
      <c r="J3" s="35"/>
      <c r="K3" s="35"/>
      <c r="L3" s="34"/>
      <c r="M3" s="34"/>
      <c r="N3" s="34"/>
      <c r="O3" s="383"/>
      <c r="P3" s="383"/>
      <c r="Q3" s="381"/>
      <c r="R3" s="381"/>
      <c r="S3" s="129"/>
      <c r="T3" s="129"/>
      <c r="X3" s="8"/>
    </row>
    <row r="4" spans="1:259" s="9" customFormat="1" ht="12.95" customHeight="1" x14ac:dyDescent="0.35">
      <c r="B4" s="66"/>
      <c r="C4" s="8"/>
      <c r="D4" s="33"/>
      <c r="E4" s="70"/>
      <c r="F4" s="257"/>
      <c r="G4" s="33"/>
      <c r="H4" s="33"/>
      <c r="I4" s="33"/>
      <c r="J4" s="35"/>
      <c r="K4" s="35"/>
      <c r="L4" s="34"/>
      <c r="M4" s="34"/>
      <c r="N4" s="34"/>
      <c r="O4" s="34"/>
      <c r="P4" s="306"/>
      <c r="Q4" s="306"/>
      <c r="R4" s="127"/>
      <c r="S4" s="37"/>
      <c r="T4" s="37"/>
      <c r="X4" s="8"/>
    </row>
    <row r="5" spans="1:259" ht="23.1" customHeight="1" x14ac:dyDescent="0.2">
      <c r="C5" s="8"/>
      <c r="D5" s="258" t="s">
        <v>16</v>
      </c>
      <c r="E5" s="384">
        <f>'Groundwater Profile Log'!C5</f>
        <v>42517</v>
      </c>
      <c r="F5" s="384"/>
      <c r="G5" s="269"/>
      <c r="H5" s="34"/>
      <c r="I5" s="34"/>
      <c r="J5" s="258" t="s">
        <v>21</v>
      </c>
      <c r="K5" s="11" t="str">
        <f>'Groundwater Profile Log'!G5</f>
        <v>481APS05</v>
      </c>
      <c r="L5" s="65"/>
      <c r="M5" s="65"/>
      <c r="N5" s="40"/>
      <c r="O5" s="258" t="s">
        <v>22</v>
      </c>
      <c r="P5" s="268" t="str">
        <f>'Groundwater Profile Log'!L5</f>
        <v>Peri Pump</v>
      </c>
      <c r="Q5" s="258"/>
      <c r="R5" s="291"/>
      <c r="S5" s="65"/>
      <c r="T5" s="34"/>
      <c r="X5" s="5"/>
    </row>
    <row r="6" spans="1:259" ht="23.1" customHeight="1" x14ac:dyDescent="0.2">
      <c r="C6" s="5"/>
      <c r="D6" s="270" t="s">
        <v>54</v>
      </c>
      <c r="E6" s="377" t="str">
        <f>'Groundwater Profile Log'!C6</f>
        <v>Marietta, GA</v>
      </c>
      <c r="F6" s="377"/>
      <c r="G6" s="65"/>
      <c r="H6" s="65"/>
      <c r="I6" s="65"/>
      <c r="J6" s="258" t="s">
        <v>27</v>
      </c>
      <c r="K6" s="11" t="str">
        <f>'Groundwater Profile Log'!G6</f>
        <v>ZCRQT7055</v>
      </c>
      <c r="L6" s="65"/>
      <c r="M6" s="65"/>
      <c r="N6" s="65"/>
      <c r="O6" s="258" t="s">
        <v>33</v>
      </c>
      <c r="P6" s="268">
        <f>'Groundwater Profile Log'!L6</f>
        <v>37.940255999999998</v>
      </c>
      <c r="Q6" s="258"/>
      <c r="R6" s="292"/>
      <c r="S6" s="293"/>
      <c r="T6" s="34"/>
      <c r="X6" s="5"/>
    </row>
    <row r="7" spans="1:259" s="9" customFormat="1" ht="23.1" customHeight="1" x14ac:dyDescent="0.3">
      <c r="B7" s="66"/>
      <c r="C7" s="8"/>
      <c r="D7" s="258" t="s">
        <v>19</v>
      </c>
      <c r="E7" s="377">
        <f>'Groundwater Profile Log'!C7</f>
        <v>206201008</v>
      </c>
      <c r="F7" s="377"/>
      <c r="G7" s="65"/>
      <c r="H7" s="65"/>
      <c r="I7" s="65"/>
      <c r="J7" s="258" t="s">
        <v>20</v>
      </c>
      <c r="K7" s="12" t="str">
        <f>'Groundwater Profile Log'!G7</f>
        <v>Cascade</v>
      </c>
      <c r="L7" s="65"/>
      <c r="M7" s="65"/>
      <c r="N7" s="65"/>
      <c r="O7" s="259" t="s">
        <v>32</v>
      </c>
      <c r="P7" s="267">
        <f>'Groundwater Profile Log'!L7</f>
        <v>68.888328000000001</v>
      </c>
      <c r="Q7" s="259"/>
      <c r="R7" s="292"/>
      <c r="S7" s="65"/>
      <c r="T7" s="65"/>
      <c r="X7" s="8"/>
    </row>
    <row r="8" spans="1:259" s="9" customFormat="1" ht="23.1" customHeight="1" x14ac:dyDescent="0.3">
      <c r="B8" s="66"/>
      <c r="C8" s="8"/>
      <c r="D8" s="258"/>
      <c r="E8" s="373"/>
      <c r="F8" s="373"/>
      <c r="G8" s="65"/>
      <c r="H8" s="65"/>
      <c r="I8" s="65"/>
      <c r="J8" s="258" t="s">
        <v>34</v>
      </c>
      <c r="K8" s="267">
        <f>'Groundwater Profile Log'!G8</f>
        <v>-10</v>
      </c>
      <c r="L8" s="65"/>
      <c r="M8" s="65"/>
      <c r="N8" s="65"/>
      <c r="O8" s="259" t="s">
        <v>23</v>
      </c>
      <c r="P8" s="12">
        <f>'Groundwater Profile Log'!L8</f>
        <v>1</v>
      </c>
      <c r="Q8" s="259"/>
      <c r="R8" s="291"/>
      <c r="S8" s="65"/>
      <c r="T8" s="34"/>
      <c r="X8" s="8"/>
    </row>
    <row r="9" spans="1:259" ht="12" customHeight="1" x14ac:dyDescent="0.2">
      <c r="C9" s="5"/>
      <c r="D9" s="260"/>
      <c r="E9" s="70"/>
      <c r="F9" s="257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5"/>
    </row>
    <row r="10" spans="1:259" ht="14.1" customHeight="1" x14ac:dyDescent="0.2">
      <c r="C10" s="73"/>
      <c r="D10" s="345" t="s">
        <v>10</v>
      </c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14"/>
    </row>
    <row r="11" spans="1:259" s="7" customFormat="1" ht="26.45" customHeight="1" x14ac:dyDescent="0.2">
      <c r="B11" s="289" t="s">
        <v>25</v>
      </c>
      <c r="C11" s="28"/>
      <c r="D11" s="261" t="s">
        <v>31</v>
      </c>
      <c r="E11" s="262" t="s">
        <v>29</v>
      </c>
      <c r="F11" s="262" t="s">
        <v>66</v>
      </c>
      <c r="G11" s="262" t="s">
        <v>15</v>
      </c>
      <c r="H11" s="261" t="s">
        <v>2</v>
      </c>
      <c r="I11" s="261" t="s">
        <v>11</v>
      </c>
      <c r="J11" s="261" t="s">
        <v>3</v>
      </c>
      <c r="K11" s="261" t="s">
        <v>3</v>
      </c>
      <c r="L11" s="261" t="s">
        <v>0</v>
      </c>
      <c r="M11" s="261" t="s">
        <v>0</v>
      </c>
      <c r="N11" s="261" t="s">
        <v>4</v>
      </c>
      <c r="O11" s="261" t="s">
        <v>4</v>
      </c>
      <c r="P11" s="261" t="s">
        <v>55</v>
      </c>
      <c r="Q11" s="261" t="s">
        <v>55</v>
      </c>
      <c r="R11" s="261" t="s">
        <v>57</v>
      </c>
      <c r="S11" s="261" t="s">
        <v>57</v>
      </c>
      <c r="T11" s="261" t="s">
        <v>1</v>
      </c>
      <c r="U11" s="261" t="s">
        <v>59</v>
      </c>
      <c r="V11" s="261" t="s">
        <v>60</v>
      </c>
      <c r="W11" s="261" t="s">
        <v>61</v>
      </c>
      <c r="X11" s="31"/>
    </row>
    <row r="12" spans="1:259" ht="12.95" customHeight="1" x14ac:dyDescent="0.2">
      <c r="B12" s="15"/>
      <c r="C12" s="5"/>
      <c r="D12" s="263" t="s">
        <v>28</v>
      </c>
      <c r="E12" s="264" t="s">
        <v>28</v>
      </c>
      <c r="F12" s="265"/>
      <c r="G12" s="263" t="s">
        <v>8</v>
      </c>
      <c r="H12" s="263" t="s">
        <v>6</v>
      </c>
      <c r="I12" s="266" t="s">
        <v>12</v>
      </c>
      <c r="J12" s="264" t="s">
        <v>71</v>
      </c>
      <c r="K12" s="266" t="s">
        <v>12</v>
      </c>
      <c r="L12" s="256"/>
      <c r="M12" s="266" t="s">
        <v>12</v>
      </c>
      <c r="N12" s="263" t="s">
        <v>5</v>
      </c>
      <c r="O12" s="266" t="s">
        <v>12</v>
      </c>
      <c r="P12" s="266" t="s">
        <v>56</v>
      </c>
      <c r="Q12" s="266" t="s">
        <v>12</v>
      </c>
      <c r="R12" s="266"/>
      <c r="S12" s="266" t="s">
        <v>12</v>
      </c>
      <c r="T12" s="263"/>
      <c r="U12" s="263"/>
      <c r="V12" s="263"/>
      <c r="W12" s="256"/>
      <c r="X12" s="14"/>
    </row>
    <row r="13" spans="1:259" s="24" customFormat="1" ht="12.75" customHeight="1" x14ac:dyDescent="0.2">
      <c r="C13" s="17"/>
      <c r="D13" s="128"/>
      <c r="E13" s="128"/>
      <c r="F13" s="128"/>
      <c r="G13" s="128"/>
      <c r="H13" s="128"/>
      <c r="I13" s="19"/>
      <c r="J13" s="20"/>
      <c r="K13" s="20"/>
      <c r="L13" s="21"/>
      <c r="M13" s="21"/>
      <c r="N13" s="22"/>
      <c r="O13" s="22"/>
      <c r="P13" s="22"/>
      <c r="Q13" s="22"/>
      <c r="R13" s="22"/>
      <c r="S13" s="22"/>
      <c r="T13" s="18"/>
      <c r="U13" s="18"/>
      <c r="V13" s="128"/>
      <c r="W13" s="18"/>
      <c r="X13" s="23"/>
      <c r="Z13" s="290" t="s">
        <v>69</v>
      </c>
      <c r="AA13" s="290" t="s">
        <v>70</v>
      </c>
      <c r="AB13" s="290" t="s">
        <v>72</v>
      </c>
    </row>
    <row r="14" spans="1:259" s="10" customFormat="1" ht="39.950000000000003" customHeight="1" x14ac:dyDescent="0.4">
      <c r="A14" s="10" t="str">
        <f t="shared" ref="A14:A36" ca="1" si="0">IF(B14&lt;&gt;"",CELL("ROW",B14),"")</f>
        <v/>
      </c>
      <c r="B14" s="69"/>
      <c r="C14" s="5"/>
      <c r="D14" s="122"/>
      <c r="E14" s="63"/>
      <c r="F14" s="123"/>
      <c r="G14" s="273"/>
      <c r="H14" s="274"/>
      <c r="I14" s="275" t="str">
        <f>IF(ISNUMBER(#REF!), IF(ISNUMBER(H14), ((ABS(#REF!-H14))/#REF!)*100, ""), "")</f>
        <v/>
      </c>
      <c r="J14" s="276"/>
      <c r="K14" s="286" t="str">
        <f>IF(ISNUMBER(#REF!), IF(ISNUMBER(J14), ((ABS(#REF!-J14))/#REF!)*100, ""), "")</f>
        <v/>
      </c>
      <c r="L14" s="276"/>
      <c r="M14" s="286" t="str">
        <f>IF(ISNUMBER(#REF!), IF(ISNUMBER(L14), ((ABS(#REF!-L14))/#REF!)*100, ""), "")</f>
        <v/>
      </c>
      <c r="N14" s="294"/>
      <c r="O14" s="295"/>
      <c r="P14" s="274"/>
      <c r="Q14" s="286" t="str">
        <f>IF(ISNUMBER(#REF!), IF(ISNUMBER(P14), ABS(((ABS(#REF!-P14))/#REF!)*100), ""), "")</f>
        <v/>
      </c>
      <c r="R14" s="274"/>
      <c r="S14" s="286" t="str">
        <f>IF(ISNUMBER(#REF!), IF(ISNUMBER(R14), ABS(((ABS(#REF!-R14))/#REF!)*100), ""), "")</f>
        <v/>
      </c>
      <c r="T14" s="272"/>
      <c r="U14" s="272"/>
      <c r="V14" s="272"/>
      <c r="W14" s="272"/>
      <c r="X14" s="14"/>
      <c r="AA14" s="10">
        <f>IF(P14&gt;38,Z14-184,IF(P14&gt;36,Z14-187,IF(P14&gt;35,Z14-190,IF(P14&gt;34,Z14-192,IF(P14&gt;32,Z14-193,IF(P14&gt;30,Z14-201,IF(P14&gt;28,Z14-202,IF(P14&gt;26,Z14-206,IF(P14&gt;25,Z14-209,IF(P14&gt;24,Z14-210,IF(P14&gt;22,Z14-212,IF(P14&gt;20,Z14-216,IF(P14&gt;18,Z14-220,IF(P14&gt;16,Z14-223,IF(P14&gt;15,Z14-227,IF(P14&gt;14,Z14-228,IF(P14&gt;12,Z14-229,IF(P14&gt;10,Z14-223,IF(P14&gt;-1,Z14-237)))))))))))))))))))</f>
        <v>-237</v>
      </c>
      <c r="IY14" s="120">
        <v>8</v>
      </c>
    </row>
    <row r="15" spans="1:259" s="10" customFormat="1" ht="39.950000000000003" customHeight="1" x14ac:dyDescent="0.4">
      <c r="A15" s="10" t="str">
        <f t="shared" ca="1" si="0"/>
        <v/>
      </c>
      <c r="B15" s="69"/>
      <c r="C15" s="5"/>
      <c r="D15" s="122"/>
      <c r="E15" s="63"/>
      <c r="F15" s="123"/>
      <c r="G15" s="273"/>
      <c r="H15" s="274"/>
      <c r="I15" s="275" t="str">
        <f t="shared" ref="I15:I36" si="1">IF(ISNUMBER(H14), IF(ISNUMBER(H15), ((ABS(H14-H15))/H14)*100, ""), "")</f>
        <v/>
      </c>
      <c r="J15" s="276"/>
      <c r="K15" s="286" t="str">
        <f t="shared" ref="K15:K36" si="2">IF(ISNUMBER(J14), IF(ISNUMBER(J15), ((ABS(J14-J15))/J14)*100, ""), "")</f>
        <v/>
      </c>
      <c r="L15" s="276"/>
      <c r="M15" s="286" t="str">
        <f t="shared" ref="M15:M36" si="3">IF(ISNUMBER(L14), IF(ISNUMBER(L15), ((ABS(L14-L15))/L14)*100, ""), "")</f>
        <v/>
      </c>
      <c r="N15" s="294" t="str">
        <f t="shared" ref="N15:N36" si="4">IF(ISNUMBER(Z15), AA15, "")</f>
        <v/>
      </c>
      <c r="O15" s="295" t="str">
        <f t="shared" ref="O15:O36" si="5">IF(ISNUMBER(N14), IF(ISNUMBER(N15), ABS(((ABS(N14-N15))/N14)*100), ""), "")</f>
        <v/>
      </c>
      <c r="P15" s="274"/>
      <c r="Q15" s="286" t="str">
        <f t="shared" ref="Q15:Q36" si="6">IF(ISNUMBER(P14), IF(ISNUMBER(P15), ABS(((ABS(P14-P15))/P14)*100), ""), "")</f>
        <v/>
      </c>
      <c r="R15" s="274"/>
      <c r="S15" s="286" t="str">
        <f t="shared" ref="S15:S36" si="7">IF(ISNUMBER(R14), IF(ISNUMBER(R15), ABS(((ABS(R14-R15))/R14)*100), ""), "")</f>
        <v/>
      </c>
      <c r="T15" s="272"/>
      <c r="U15" s="272"/>
      <c r="V15" s="272"/>
      <c r="W15" s="272"/>
      <c r="X15" s="14"/>
      <c r="AA15" s="10">
        <f t="shared" ref="AA15:AA36" si="8">IF(P15&gt;38,Z15-184,IF(P15&gt;36,Z15-187,IF(P15&gt;35,Z15-190,IF(P15&gt;34,Z15-192,IF(P15&gt;32,Z15-193,IF(P15&gt;30,Z15-201,IF(P15&gt;28,Z15-202,IF(P15&gt;26,Z15-206,IF(P15&gt;25,Z15-209,IF(P15&gt;24,Z15-210,IF(P15&gt;22,Z15-212,IF(P15&gt;20,Z15-216,IF(P15&gt;18,Z15-220,IF(P15&gt;16,Z15-223,IF(P15&gt;15,Z15-227,IF(P15&gt;14,Z15-228,IF(P15&gt;12,Z15-229,IF(P15&gt;10,Z15-223,IF(P15&gt;-1,Z15-237)))))))))))))))))))</f>
        <v>-237</v>
      </c>
      <c r="IY15" s="120">
        <v>9</v>
      </c>
    </row>
    <row r="16" spans="1:259" s="10" customFormat="1" ht="39.950000000000003" customHeight="1" x14ac:dyDescent="0.4">
      <c r="A16" s="10" t="str">
        <f t="shared" ca="1" si="0"/>
        <v/>
      </c>
      <c r="B16" s="69"/>
      <c r="C16" s="5"/>
      <c r="D16" s="122"/>
      <c r="E16" s="63"/>
      <c r="F16" s="123"/>
      <c r="G16" s="273"/>
      <c r="H16" s="274"/>
      <c r="I16" s="275" t="str">
        <f t="shared" si="1"/>
        <v/>
      </c>
      <c r="J16" s="276"/>
      <c r="K16" s="286" t="str">
        <f t="shared" si="2"/>
        <v/>
      </c>
      <c r="L16" s="276"/>
      <c r="M16" s="286" t="str">
        <f t="shared" si="3"/>
        <v/>
      </c>
      <c r="N16" s="294" t="str">
        <f t="shared" si="4"/>
        <v/>
      </c>
      <c r="O16" s="295" t="str">
        <f t="shared" si="5"/>
        <v/>
      </c>
      <c r="P16" s="274"/>
      <c r="Q16" s="286" t="str">
        <f t="shared" si="6"/>
        <v/>
      </c>
      <c r="R16" s="274"/>
      <c r="S16" s="286" t="str">
        <f t="shared" si="7"/>
        <v/>
      </c>
      <c r="T16" s="272"/>
      <c r="U16" s="272"/>
      <c r="V16" s="272"/>
      <c r="W16" s="272"/>
      <c r="X16" s="14"/>
      <c r="AA16" s="10">
        <f t="shared" si="8"/>
        <v>-237</v>
      </c>
      <c r="IY16" s="120">
        <v>10</v>
      </c>
    </row>
    <row r="17" spans="1:27" s="10" customFormat="1" ht="39.950000000000003" customHeight="1" x14ac:dyDescent="0.4">
      <c r="A17" s="10" t="str">
        <f t="shared" ca="1" si="0"/>
        <v/>
      </c>
      <c r="B17" s="69"/>
      <c r="C17" s="5"/>
      <c r="D17" s="122"/>
      <c r="E17" s="63"/>
      <c r="F17" s="123"/>
      <c r="G17" s="273"/>
      <c r="H17" s="274"/>
      <c r="I17" s="275" t="str">
        <f t="shared" si="1"/>
        <v/>
      </c>
      <c r="J17" s="276"/>
      <c r="K17" s="286" t="str">
        <f t="shared" si="2"/>
        <v/>
      </c>
      <c r="L17" s="276"/>
      <c r="M17" s="286" t="str">
        <f t="shared" si="3"/>
        <v/>
      </c>
      <c r="N17" s="294" t="str">
        <f t="shared" si="4"/>
        <v/>
      </c>
      <c r="O17" s="295" t="str">
        <f t="shared" si="5"/>
        <v/>
      </c>
      <c r="P17" s="274"/>
      <c r="Q17" s="286" t="str">
        <f t="shared" si="6"/>
        <v/>
      </c>
      <c r="R17" s="274"/>
      <c r="S17" s="286" t="str">
        <f t="shared" si="7"/>
        <v/>
      </c>
      <c r="T17" s="272"/>
      <c r="U17" s="272"/>
      <c r="V17" s="272"/>
      <c r="W17" s="272"/>
      <c r="X17" s="14"/>
      <c r="AA17" s="10">
        <f t="shared" si="8"/>
        <v>-237</v>
      </c>
    </row>
    <row r="18" spans="1:27" s="10" customFormat="1" ht="39.950000000000003" customHeight="1" x14ac:dyDescent="0.4">
      <c r="A18" s="10" t="str">
        <f t="shared" ca="1" si="0"/>
        <v/>
      </c>
      <c r="B18" s="69"/>
      <c r="C18" s="5"/>
      <c r="D18" s="122"/>
      <c r="E18" s="63"/>
      <c r="F18" s="123"/>
      <c r="G18" s="273"/>
      <c r="H18" s="274"/>
      <c r="I18" s="275" t="str">
        <f t="shared" si="1"/>
        <v/>
      </c>
      <c r="J18" s="276"/>
      <c r="K18" s="286" t="str">
        <f t="shared" si="2"/>
        <v/>
      </c>
      <c r="L18" s="276"/>
      <c r="M18" s="286" t="str">
        <f t="shared" si="3"/>
        <v/>
      </c>
      <c r="N18" s="294" t="str">
        <f t="shared" si="4"/>
        <v/>
      </c>
      <c r="O18" s="295" t="str">
        <f t="shared" si="5"/>
        <v/>
      </c>
      <c r="P18" s="274"/>
      <c r="Q18" s="286" t="str">
        <f t="shared" si="6"/>
        <v/>
      </c>
      <c r="R18" s="274"/>
      <c r="S18" s="286" t="str">
        <f t="shared" si="7"/>
        <v/>
      </c>
      <c r="T18" s="272"/>
      <c r="U18" s="272"/>
      <c r="V18" s="272"/>
      <c r="W18" s="272"/>
      <c r="X18" s="14"/>
      <c r="AA18" s="10">
        <f t="shared" si="8"/>
        <v>-237</v>
      </c>
    </row>
    <row r="19" spans="1:27" s="10" customFormat="1" ht="39.950000000000003" customHeight="1" x14ac:dyDescent="0.4">
      <c r="A19" s="10" t="str">
        <f t="shared" ca="1" si="0"/>
        <v/>
      </c>
      <c r="B19" s="69"/>
      <c r="C19" s="5"/>
      <c r="D19" s="122"/>
      <c r="E19" s="63"/>
      <c r="F19" s="123"/>
      <c r="G19" s="273"/>
      <c r="H19" s="274"/>
      <c r="I19" s="275" t="str">
        <f t="shared" si="1"/>
        <v/>
      </c>
      <c r="J19" s="276"/>
      <c r="K19" s="286" t="str">
        <f t="shared" si="2"/>
        <v/>
      </c>
      <c r="L19" s="276"/>
      <c r="M19" s="286" t="str">
        <f t="shared" si="3"/>
        <v/>
      </c>
      <c r="N19" s="294" t="str">
        <f t="shared" si="4"/>
        <v/>
      </c>
      <c r="O19" s="295" t="str">
        <f t="shared" si="5"/>
        <v/>
      </c>
      <c r="P19" s="274"/>
      <c r="Q19" s="286" t="str">
        <f t="shared" si="6"/>
        <v/>
      </c>
      <c r="R19" s="274"/>
      <c r="S19" s="286" t="str">
        <f t="shared" si="7"/>
        <v/>
      </c>
      <c r="T19" s="272"/>
      <c r="U19" s="272"/>
      <c r="V19" s="272"/>
      <c r="W19" s="272"/>
      <c r="X19" s="14"/>
      <c r="AA19" s="10">
        <f t="shared" si="8"/>
        <v>-237</v>
      </c>
    </row>
    <row r="20" spans="1:27" s="10" customFormat="1" ht="39.950000000000003" customHeight="1" x14ac:dyDescent="0.4">
      <c r="A20" s="10" t="str">
        <f t="shared" ca="1" si="0"/>
        <v/>
      </c>
      <c r="B20" s="69"/>
      <c r="C20" s="5"/>
      <c r="D20" s="122"/>
      <c r="E20" s="63"/>
      <c r="F20" s="123"/>
      <c r="G20" s="273"/>
      <c r="H20" s="274"/>
      <c r="I20" s="275" t="str">
        <f t="shared" si="1"/>
        <v/>
      </c>
      <c r="J20" s="276"/>
      <c r="K20" s="286" t="str">
        <f t="shared" si="2"/>
        <v/>
      </c>
      <c r="L20" s="276"/>
      <c r="M20" s="286" t="str">
        <f t="shared" si="3"/>
        <v/>
      </c>
      <c r="N20" s="294" t="str">
        <f t="shared" si="4"/>
        <v/>
      </c>
      <c r="O20" s="295" t="str">
        <f t="shared" si="5"/>
        <v/>
      </c>
      <c r="P20" s="274"/>
      <c r="Q20" s="286" t="str">
        <f t="shared" si="6"/>
        <v/>
      </c>
      <c r="R20" s="274"/>
      <c r="S20" s="286" t="str">
        <f t="shared" si="7"/>
        <v/>
      </c>
      <c r="T20" s="272"/>
      <c r="U20" s="272"/>
      <c r="V20" s="272"/>
      <c r="W20" s="272"/>
      <c r="X20" s="14"/>
      <c r="AA20" s="10">
        <f t="shared" si="8"/>
        <v>-237</v>
      </c>
    </row>
    <row r="21" spans="1:27" s="10" customFormat="1" ht="39.950000000000003" customHeight="1" x14ac:dyDescent="0.4">
      <c r="A21" s="10" t="str">
        <f t="shared" ca="1" si="0"/>
        <v/>
      </c>
      <c r="B21" s="69"/>
      <c r="C21" s="5"/>
      <c r="D21" s="122"/>
      <c r="E21" s="63"/>
      <c r="F21" s="123"/>
      <c r="G21" s="273"/>
      <c r="H21" s="274"/>
      <c r="I21" s="275" t="str">
        <f t="shared" si="1"/>
        <v/>
      </c>
      <c r="J21" s="276"/>
      <c r="K21" s="286" t="str">
        <f t="shared" si="2"/>
        <v/>
      </c>
      <c r="L21" s="276"/>
      <c r="M21" s="286" t="str">
        <f t="shared" si="3"/>
        <v/>
      </c>
      <c r="N21" s="294" t="str">
        <f t="shared" si="4"/>
        <v/>
      </c>
      <c r="O21" s="295" t="str">
        <f t="shared" si="5"/>
        <v/>
      </c>
      <c r="P21" s="274"/>
      <c r="Q21" s="286" t="str">
        <f t="shared" si="6"/>
        <v/>
      </c>
      <c r="R21" s="274"/>
      <c r="S21" s="286" t="str">
        <f t="shared" si="7"/>
        <v/>
      </c>
      <c r="T21" s="272"/>
      <c r="U21" s="272"/>
      <c r="V21" s="272"/>
      <c r="W21" s="272"/>
      <c r="X21" s="14"/>
      <c r="AA21" s="10">
        <f t="shared" si="8"/>
        <v>-237</v>
      </c>
    </row>
    <row r="22" spans="1:27" s="10" customFormat="1" ht="39.950000000000003" customHeight="1" x14ac:dyDescent="0.4">
      <c r="A22" s="10" t="str">
        <f t="shared" ca="1" si="0"/>
        <v/>
      </c>
      <c r="B22" s="69"/>
      <c r="C22" s="5"/>
      <c r="D22" s="122"/>
      <c r="E22" s="63"/>
      <c r="F22" s="123"/>
      <c r="G22" s="273"/>
      <c r="H22" s="274"/>
      <c r="I22" s="275" t="str">
        <f t="shared" si="1"/>
        <v/>
      </c>
      <c r="J22" s="276"/>
      <c r="K22" s="286" t="str">
        <f t="shared" si="2"/>
        <v/>
      </c>
      <c r="L22" s="276"/>
      <c r="M22" s="286" t="str">
        <f t="shared" si="3"/>
        <v/>
      </c>
      <c r="N22" s="294" t="str">
        <f t="shared" si="4"/>
        <v/>
      </c>
      <c r="O22" s="295" t="str">
        <f t="shared" si="5"/>
        <v/>
      </c>
      <c r="P22" s="274"/>
      <c r="Q22" s="286" t="str">
        <f t="shared" si="6"/>
        <v/>
      </c>
      <c r="R22" s="274"/>
      <c r="S22" s="286" t="str">
        <f t="shared" si="7"/>
        <v/>
      </c>
      <c r="T22" s="272"/>
      <c r="U22" s="272"/>
      <c r="V22" s="272"/>
      <c r="W22" s="272"/>
      <c r="X22" s="14"/>
      <c r="AA22" s="10">
        <f t="shared" si="8"/>
        <v>-237</v>
      </c>
    </row>
    <row r="23" spans="1:27" s="10" customFormat="1" ht="39.950000000000003" customHeight="1" x14ac:dyDescent="0.4">
      <c r="A23" s="10" t="str">
        <f t="shared" ca="1" si="0"/>
        <v/>
      </c>
      <c r="B23" s="69"/>
      <c r="C23" s="5"/>
      <c r="D23" s="62"/>
      <c r="E23" s="63"/>
      <c r="F23" s="123"/>
      <c r="G23" s="273"/>
      <c r="H23" s="274"/>
      <c r="I23" s="275" t="str">
        <f t="shared" si="1"/>
        <v/>
      </c>
      <c r="J23" s="276"/>
      <c r="K23" s="286" t="str">
        <f t="shared" si="2"/>
        <v/>
      </c>
      <c r="L23" s="276"/>
      <c r="M23" s="286" t="str">
        <f t="shared" si="3"/>
        <v/>
      </c>
      <c r="N23" s="294" t="str">
        <f t="shared" si="4"/>
        <v/>
      </c>
      <c r="O23" s="295" t="str">
        <f t="shared" si="5"/>
        <v/>
      </c>
      <c r="P23" s="274"/>
      <c r="Q23" s="286" t="str">
        <f t="shared" si="6"/>
        <v/>
      </c>
      <c r="R23" s="274"/>
      <c r="S23" s="286" t="str">
        <f t="shared" si="7"/>
        <v/>
      </c>
      <c r="T23" s="272"/>
      <c r="U23" s="272"/>
      <c r="V23" s="272"/>
      <c r="W23" s="272"/>
      <c r="X23" s="14"/>
      <c r="AA23" s="10">
        <f t="shared" si="8"/>
        <v>-237</v>
      </c>
    </row>
    <row r="24" spans="1:27" s="10" customFormat="1" ht="39.950000000000003" customHeight="1" x14ac:dyDescent="0.4">
      <c r="A24" s="10" t="str">
        <f t="shared" ca="1" si="0"/>
        <v/>
      </c>
      <c r="B24" s="69"/>
      <c r="C24" s="5"/>
      <c r="D24" s="62"/>
      <c r="E24" s="63"/>
      <c r="F24" s="123"/>
      <c r="G24" s="273"/>
      <c r="H24" s="274"/>
      <c r="I24" s="275" t="str">
        <f t="shared" si="1"/>
        <v/>
      </c>
      <c r="J24" s="276"/>
      <c r="K24" s="286" t="str">
        <f t="shared" si="2"/>
        <v/>
      </c>
      <c r="L24" s="276"/>
      <c r="M24" s="286" t="str">
        <f t="shared" si="3"/>
        <v/>
      </c>
      <c r="N24" s="294" t="str">
        <f t="shared" si="4"/>
        <v/>
      </c>
      <c r="O24" s="295" t="str">
        <f t="shared" si="5"/>
        <v/>
      </c>
      <c r="P24" s="274"/>
      <c r="Q24" s="286" t="str">
        <f t="shared" si="6"/>
        <v/>
      </c>
      <c r="R24" s="274"/>
      <c r="S24" s="286" t="str">
        <f t="shared" si="7"/>
        <v/>
      </c>
      <c r="T24" s="272"/>
      <c r="U24" s="272"/>
      <c r="V24" s="272"/>
      <c r="W24" s="272"/>
      <c r="X24" s="14"/>
      <c r="AA24" s="10">
        <f t="shared" si="8"/>
        <v>-237</v>
      </c>
    </row>
    <row r="25" spans="1:27" s="10" customFormat="1" ht="39.950000000000003" customHeight="1" x14ac:dyDescent="0.4">
      <c r="A25" s="10" t="str">
        <f t="shared" ca="1" si="0"/>
        <v/>
      </c>
      <c r="B25" s="69"/>
      <c r="C25" s="5"/>
      <c r="D25" s="62"/>
      <c r="E25" s="63"/>
      <c r="F25" s="123"/>
      <c r="G25" s="273"/>
      <c r="H25" s="274"/>
      <c r="I25" s="275" t="str">
        <f t="shared" si="1"/>
        <v/>
      </c>
      <c r="J25" s="276"/>
      <c r="K25" s="286" t="str">
        <f t="shared" si="2"/>
        <v/>
      </c>
      <c r="L25" s="276"/>
      <c r="M25" s="286" t="str">
        <f t="shared" si="3"/>
        <v/>
      </c>
      <c r="N25" s="294" t="str">
        <f t="shared" si="4"/>
        <v/>
      </c>
      <c r="O25" s="295" t="str">
        <f t="shared" si="5"/>
        <v/>
      </c>
      <c r="P25" s="274"/>
      <c r="Q25" s="286" t="str">
        <f t="shared" si="6"/>
        <v/>
      </c>
      <c r="R25" s="274"/>
      <c r="S25" s="286" t="str">
        <f t="shared" si="7"/>
        <v/>
      </c>
      <c r="T25" s="272"/>
      <c r="U25" s="272"/>
      <c r="V25" s="272"/>
      <c r="W25" s="272"/>
      <c r="X25" s="14"/>
      <c r="AA25" s="10">
        <f t="shared" si="8"/>
        <v>-237</v>
      </c>
    </row>
    <row r="26" spans="1:27" s="10" customFormat="1" ht="39.950000000000003" customHeight="1" x14ac:dyDescent="0.4">
      <c r="A26" s="10" t="str">
        <f t="shared" ca="1" si="0"/>
        <v/>
      </c>
      <c r="B26" s="69"/>
      <c r="C26" s="5"/>
      <c r="D26" s="62"/>
      <c r="E26" s="63"/>
      <c r="F26" s="123"/>
      <c r="G26" s="273"/>
      <c r="H26" s="274"/>
      <c r="I26" s="275" t="str">
        <f t="shared" si="1"/>
        <v/>
      </c>
      <c r="J26" s="276"/>
      <c r="K26" s="286" t="str">
        <f t="shared" si="2"/>
        <v/>
      </c>
      <c r="L26" s="276"/>
      <c r="M26" s="286" t="str">
        <f t="shared" si="3"/>
        <v/>
      </c>
      <c r="N26" s="294" t="str">
        <f t="shared" si="4"/>
        <v/>
      </c>
      <c r="O26" s="295" t="str">
        <f t="shared" si="5"/>
        <v/>
      </c>
      <c r="P26" s="274"/>
      <c r="Q26" s="286" t="str">
        <f t="shared" si="6"/>
        <v/>
      </c>
      <c r="R26" s="274"/>
      <c r="S26" s="286" t="str">
        <f t="shared" si="7"/>
        <v/>
      </c>
      <c r="T26" s="272"/>
      <c r="U26" s="272"/>
      <c r="V26" s="272"/>
      <c r="W26" s="272"/>
      <c r="X26" s="14"/>
      <c r="AA26" s="10">
        <f t="shared" si="8"/>
        <v>-237</v>
      </c>
    </row>
    <row r="27" spans="1:27" s="10" customFormat="1" ht="39.950000000000003" customHeight="1" x14ac:dyDescent="0.4">
      <c r="A27" s="10" t="str">
        <f t="shared" ca="1" si="0"/>
        <v/>
      </c>
      <c r="B27" s="69"/>
      <c r="C27" s="5"/>
      <c r="D27" s="62"/>
      <c r="E27" s="63"/>
      <c r="F27" s="123"/>
      <c r="G27" s="273"/>
      <c r="H27" s="274"/>
      <c r="I27" s="275" t="str">
        <f t="shared" si="1"/>
        <v/>
      </c>
      <c r="J27" s="276"/>
      <c r="K27" s="286" t="str">
        <f t="shared" si="2"/>
        <v/>
      </c>
      <c r="L27" s="276"/>
      <c r="M27" s="286" t="str">
        <f t="shared" si="3"/>
        <v/>
      </c>
      <c r="N27" s="294" t="str">
        <f t="shared" si="4"/>
        <v/>
      </c>
      <c r="O27" s="295" t="str">
        <f t="shared" si="5"/>
        <v/>
      </c>
      <c r="P27" s="274"/>
      <c r="Q27" s="286" t="str">
        <f t="shared" si="6"/>
        <v/>
      </c>
      <c r="R27" s="274"/>
      <c r="S27" s="286" t="str">
        <f t="shared" si="7"/>
        <v/>
      </c>
      <c r="T27" s="272"/>
      <c r="U27" s="272"/>
      <c r="V27" s="272"/>
      <c r="W27" s="272"/>
      <c r="X27" s="14"/>
      <c r="AA27" s="10">
        <f t="shared" si="8"/>
        <v>-237</v>
      </c>
    </row>
    <row r="28" spans="1:27" s="10" customFormat="1" ht="39.950000000000003" customHeight="1" x14ac:dyDescent="0.4">
      <c r="A28" s="10" t="str">
        <f t="shared" ca="1" si="0"/>
        <v/>
      </c>
      <c r="B28" s="69"/>
      <c r="C28" s="5"/>
      <c r="D28" s="62"/>
      <c r="E28" s="63"/>
      <c r="F28" s="123"/>
      <c r="G28" s="273"/>
      <c r="H28" s="274"/>
      <c r="I28" s="275" t="str">
        <f t="shared" si="1"/>
        <v/>
      </c>
      <c r="J28" s="276"/>
      <c r="K28" s="286" t="str">
        <f t="shared" si="2"/>
        <v/>
      </c>
      <c r="L28" s="276"/>
      <c r="M28" s="286" t="str">
        <f t="shared" si="3"/>
        <v/>
      </c>
      <c r="N28" s="294" t="str">
        <f t="shared" si="4"/>
        <v/>
      </c>
      <c r="O28" s="295" t="str">
        <f t="shared" si="5"/>
        <v/>
      </c>
      <c r="P28" s="274"/>
      <c r="Q28" s="286" t="str">
        <f t="shared" si="6"/>
        <v/>
      </c>
      <c r="R28" s="274"/>
      <c r="S28" s="286" t="str">
        <f t="shared" si="7"/>
        <v/>
      </c>
      <c r="T28" s="272"/>
      <c r="U28" s="272"/>
      <c r="V28" s="272"/>
      <c r="W28" s="272"/>
      <c r="X28" s="14"/>
      <c r="AA28" s="10">
        <f t="shared" si="8"/>
        <v>-237</v>
      </c>
    </row>
    <row r="29" spans="1:27" s="10" customFormat="1" ht="39.950000000000003" customHeight="1" x14ac:dyDescent="0.4">
      <c r="A29" s="10" t="str">
        <f t="shared" ca="1" si="0"/>
        <v/>
      </c>
      <c r="B29" s="69"/>
      <c r="C29" s="5"/>
      <c r="D29" s="62"/>
      <c r="E29" s="63"/>
      <c r="F29" s="123"/>
      <c r="G29" s="273"/>
      <c r="H29" s="274"/>
      <c r="I29" s="275" t="str">
        <f t="shared" si="1"/>
        <v/>
      </c>
      <c r="J29" s="276"/>
      <c r="K29" s="286" t="str">
        <f t="shared" si="2"/>
        <v/>
      </c>
      <c r="L29" s="276"/>
      <c r="M29" s="286" t="str">
        <f t="shared" si="3"/>
        <v/>
      </c>
      <c r="N29" s="294" t="str">
        <f t="shared" si="4"/>
        <v/>
      </c>
      <c r="O29" s="295" t="str">
        <f t="shared" si="5"/>
        <v/>
      </c>
      <c r="P29" s="274"/>
      <c r="Q29" s="286" t="str">
        <f t="shared" si="6"/>
        <v/>
      </c>
      <c r="R29" s="274"/>
      <c r="S29" s="286" t="str">
        <f t="shared" si="7"/>
        <v/>
      </c>
      <c r="T29" s="272"/>
      <c r="U29" s="272"/>
      <c r="V29" s="272"/>
      <c r="W29" s="272"/>
      <c r="X29" s="14"/>
      <c r="AA29" s="10">
        <f t="shared" si="8"/>
        <v>-237</v>
      </c>
    </row>
    <row r="30" spans="1:27" s="10" customFormat="1" ht="39.950000000000003" customHeight="1" x14ac:dyDescent="0.4">
      <c r="A30" s="10" t="str">
        <f t="shared" ca="1" si="0"/>
        <v/>
      </c>
      <c r="B30" s="69"/>
      <c r="C30" s="5"/>
      <c r="D30" s="62"/>
      <c r="E30" s="63"/>
      <c r="F30" s="123"/>
      <c r="G30" s="273"/>
      <c r="H30" s="274"/>
      <c r="I30" s="275" t="str">
        <f t="shared" si="1"/>
        <v/>
      </c>
      <c r="J30" s="276"/>
      <c r="K30" s="286" t="str">
        <f t="shared" si="2"/>
        <v/>
      </c>
      <c r="L30" s="276"/>
      <c r="M30" s="286" t="str">
        <f t="shared" si="3"/>
        <v/>
      </c>
      <c r="N30" s="294" t="str">
        <f t="shared" si="4"/>
        <v/>
      </c>
      <c r="O30" s="295" t="str">
        <f t="shared" si="5"/>
        <v/>
      </c>
      <c r="P30" s="274"/>
      <c r="Q30" s="286" t="str">
        <f t="shared" si="6"/>
        <v/>
      </c>
      <c r="R30" s="274"/>
      <c r="S30" s="286" t="str">
        <f t="shared" si="7"/>
        <v/>
      </c>
      <c r="T30" s="272"/>
      <c r="U30" s="272"/>
      <c r="V30" s="272"/>
      <c r="W30" s="272"/>
      <c r="X30" s="14"/>
      <c r="AA30" s="10">
        <f t="shared" si="8"/>
        <v>-237</v>
      </c>
    </row>
    <row r="31" spans="1:27" s="10" customFormat="1" ht="39.950000000000003" customHeight="1" x14ac:dyDescent="0.4">
      <c r="A31" s="10" t="str">
        <f t="shared" ca="1" si="0"/>
        <v/>
      </c>
      <c r="B31" s="69"/>
      <c r="C31" s="5"/>
      <c r="D31" s="62"/>
      <c r="E31" s="63"/>
      <c r="F31" s="123"/>
      <c r="G31" s="273"/>
      <c r="H31" s="274"/>
      <c r="I31" s="275" t="str">
        <f t="shared" si="1"/>
        <v/>
      </c>
      <c r="J31" s="276"/>
      <c r="K31" s="286" t="str">
        <f t="shared" si="2"/>
        <v/>
      </c>
      <c r="L31" s="276"/>
      <c r="M31" s="286" t="str">
        <f t="shared" si="3"/>
        <v/>
      </c>
      <c r="N31" s="294" t="str">
        <f t="shared" si="4"/>
        <v/>
      </c>
      <c r="O31" s="295" t="str">
        <f t="shared" si="5"/>
        <v/>
      </c>
      <c r="P31" s="274"/>
      <c r="Q31" s="286" t="str">
        <f t="shared" si="6"/>
        <v/>
      </c>
      <c r="R31" s="274"/>
      <c r="S31" s="286" t="str">
        <f t="shared" si="7"/>
        <v/>
      </c>
      <c r="T31" s="272"/>
      <c r="U31" s="272"/>
      <c r="V31" s="272"/>
      <c r="W31" s="272"/>
      <c r="X31" s="14"/>
      <c r="AA31" s="10">
        <f t="shared" si="8"/>
        <v>-237</v>
      </c>
    </row>
    <row r="32" spans="1:27" s="10" customFormat="1" ht="39.950000000000003" customHeight="1" x14ac:dyDescent="0.4">
      <c r="A32" s="10" t="str">
        <f t="shared" ca="1" si="0"/>
        <v/>
      </c>
      <c r="B32" s="69"/>
      <c r="C32" s="5"/>
      <c r="D32" s="62"/>
      <c r="E32" s="63"/>
      <c r="F32" s="123"/>
      <c r="G32" s="273"/>
      <c r="H32" s="274"/>
      <c r="I32" s="275" t="str">
        <f t="shared" si="1"/>
        <v/>
      </c>
      <c r="J32" s="276"/>
      <c r="K32" s="286" t="str">
        <f t="shared" si="2"/>
        <v/>
      </c>
      <c r="L32" s="276"/>
      <c r="M32" s="286" t="str">
        <f t="shared" si="3"/>
        <v/>
      </c>
      <c r="N32" s="294" t="str">
        <f t="shared" si="4"/>
        <v/>
      </c>
      <c r="O32" s="295" t="str">
        <f t="shared" si="5"/>
        <v/>
      </c>
      <c r="P32" s="274"/>
      <c r="Q32" s="286" t="str">
        <f t="shared" si="6"/>
        <v/>
      </c>
      <c r="R32" s="274"/>
      <c r="S32" s="286" t="str">
        <f t="shared" si="7"/>
        <v/>
      </c>
      <c r="T32" s="272"/>
      <c r="U32" s="272"/>
      <c r="V32" s="272"/>
      <c r="W32" s="272"/>
      <c r="X32" s="14"/>
      <c r="AA32" s="10">
        <f t="shared" si="8"/>
        <v>-237</v>
      </c>
    </row>
    <row r="33" spans="1:27" s="10" customFormat="1" ht="39.950000000000003" customHeight="1" x14ac:dyDescent="0.4">
      <c r="A33" s="10" t="str">
        <f t="shared" ca="1" si="0"/>
        <v/>
      </c>
      <c r="B33" s="69"/>
      <c r="C33" s="5"/>
      <c r="D33" s="62"/>
      <c r="E33" s="63"/>
      <c r="F33" s="123"/>
      <c r="G33" s="273"/>
      <c r="H33" s="274"/>
      <c r="I33" s="275" t="str">
        <f t="shared" si="1"/>
        <v/>
      </c>
      <c r="J33" s="276"/>
      <c r="K33" s="286" t="str">
        <f t="shared" si="2"/>
        <v/>
      </c>
      <c r="L33" s="276"/>
      <c r="M33" s="286" t="str">
        <f t="shared" si="3"/>
        <v/>
      </c>
      <c r="N33" s="294" t="str">
        <f t="shared" si="4"/>
        <v/>
      </c>
      <c r="O33" s="295" t="str">
        <f t="shared" si="5"/>
        <v/>
      </c>
      <c r="P33" s="274"/>
      <c r="Q33" s="286" t="str">
        <f t="shared" si="6"/>
        <v/>
      </c>
      <c r="R33" s="274"/>
      <c r="S33" s="286" t="str">
        <f t="shared" si="7"/>
        <v/>
      </c>
      <c r="T33" s="272"/>
      <c r="U33" s="272"/>
      <c r="V33" s="272"/>
      <c r="W33" s="272"/>
      <c r="X33" s="14"/>
      <c r="AA33" s="10">
        <f t="shared" si="8"/>
        <v>-237</v>
      </c>
    </row>
    <row r="34" spans="1:27" s="10" customFormat="1" ht="39.950000000000003" customHeight="1" x14ac:dyDescent="0.4">
      <c r="A34" s="10" t="str">
        <f t="shared" ca="1" si="0"/>
        <v/>
      </c>
      <c r="B34" s="69"/>
      <c r="C34" s="5"/>
      <c r="D34" s="62"/>
      <c r="E34" s="63"/>
      <c r="F34" s="123"/>
      <c r="G34" s="273"/>
      <c r="H34" s="274"/>
      <c r="I34" s="275" t="str">
        <f t="shared" si="1"/>
        <v/>
      </c>
      <c r="J34" s="276"/>
      <c r="K34" s="286" t="str">
        <f t="shared" si="2"/>
        <v/>
      </c>
      <c r="L34" s="276"/>
      <c r="M34" s="286" t="str">
        <f t="shared" si="3"/>
        <v/>
      </c>
      <c r="N34" s="294" t="str">
        <f t="shared" si="4"/>
        <v/>
      </c>
      <c r="O34" s="295" t="str">
        <f t="shared" si="5"/>
        <v/>
      </c>
      <c r="P34" s="274"/>
      <c r="Q34" s="286" t="str">
        <f t="shared" si="6"/>
        <v/>
      </c>
      <c r="R34" s="274"/>
      <c r="S34" s="286" t="str">
        <f t="shared" si="7"/>
        <v/>
      </c>
      <c r="T34" s="272"/>
      <c r="U34" s="272"/>
      <c r="V34" s="272"/>
      <c r="W34" s="272"/>
      <c r="X34" s="14"/>
      <c r="AA34" s="10">
        <f t="shared" si="8"/>
        <v>-237</v>
      </c>
    </row>
    <row r="35" spans="1:27" s="10" customFormat="1" ht="39.950000000000003" customHeight="1" x14ac:dyDescent="0.4">
      <c r="A35" s="10" t="str">
        <f t="shared" ca="1" si="0"/>
        <v/>
      </c>
      <c r="B35" s="69"/>
      <c r="C35" s="5"/>
      <c r="D35" s="62"/>
      <c r="E35" s="63"/>
      <c r="F35" s="123"/>
      <c r="G35" s="273"/>
      <c r="H35" s="274"/>
      <c r="I35" s="275" t="str">
        <f t="shared" si="1"/>
        <v/>
      </c>
      <c r="J35" s="276"/>
      <c r="K35" s="286" t="str">
        <f t="shared" si="2"/>
        <v/>
      </c>
      <c r="L35" s="276"/>
      <c r="M35" s="286" t="str">
        <f t="shared" si="3"/>
        <v/>
      </c>
      <c r="N35" s="294" t="str">
        <f t="shared" si="4"/>
        <v/>
      </c>
      <c r="O35" s="295" t="str">
        <f t="shared" si="5"/>
        <v/>
      </c>
      <c r="P35" s="274"/>
      <c r="Q35" s="286" t="str">
        <f t="shared" si="6"/>
        <v/>
      </c>
      <c r="R35" s="274"/>
      <c r="S35" s="286" t="str">
        <f t="shared" si="7"/>
        <v/>
      </c>
      <c r="T35" s="272"/>
      <c r="U35" s="272"/>
      <c r="V35" s="272"/>
      <c r="W35" s="272"/>
      <c r="X35" s="14"/>
      <c r="AA35" s="10">
        <f t="shared" si="8"/>
        <v>-237</v>
      </c>
    </row>
    <row r="36" spans="1:27" s="10" customFormat="1" ht="39.950000000000003" customHeight="1" x14ac:dyDescent="0.4">
      <c r="A36" s="10" t="str">
        <f t="shared" ca="1" si="0"/>
        <v/>
      </c>
      <c r="B36" s="69"/>
      <c r="C36" s="5"/>
      <c r="D36" s="62"/>
      <c r="E36" s="63"/>
      <c r="F36" s="123"/>
      <c r="G36" s="273"/>
      <c r="H36" s="274"/>
      <c r="I36" s="275" t="str">
        <f t="shared" si="1"/>
        <v/>
      </c>
      <c r="J36" s="277"/>
      <c r="K36" s="286" t="str">
        <f t="shared" si="2"/>
        <v/>
      </c>
      <c r="L36" s="277"/>
      <c r="M36" s="286" t="str">
        <f t="shared" si="3"/>
        <v/>
      </c>
      <c r="N36" s="294" t="str">
        <f t="shared" si="4"/>
        <v/>
      </c>
      <c r="O36" s="295" t="str">
        <f t="shared" si="5"/>
        <v/>
      </c>
      <c r="P36" s="273"/>
      <c r="Q36" s="286" t="str">
        <f t="shared" si="6"/>
        <v/>
      </c>
      <c r="R36" s="273"/>
      <c r="S36" s="286" t="str">
        <f t="shared" si="7"/>
        <v/>
      </c>
      <c r="T36" s="271"/>
      <c r="U36" s="271"/>
      <c r="V36" s="271"/>
      <c r="W36" s="271"/>
      <c r="X36" s="14"/>
      <c r="AA36" s="10">
        <f t="shared" si="8"/>
        <v>-237</v>
      </c>
    </row>
    <row r="37" spans="1:27" ht="9.9499999999999993" customHeight="1" x14ac:dyDescent="0.2"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7" ht="12.75" customHeight="1" x14ac:dyDescent="0.2">
      <c r="D38" s="241" t="str">
        <f ca="1">CELL("filename",C8)</f>
        <v>\\cdlp-ttfile\Site_Characterization\PROJECT FOLDER\2020 PROJECTS\20.206201008 - KGS - MiHPT &amp; APS - Marietta, GA AFP6\APS\MSTJV\[DPT45_Groundwater Profiling Log_MSTJV.xlsx]Sample 23</v>
      </c>
      <c r="F38" s="4"/>
    </row>
    <row r="39" spans="1:27" ht="12.75" customHeight="1" x14ac:dyDescent="0.2">
      <c r="F39" s="4"/>
      <c r="V39" s="374" t="s">
        <v>24</v>
      </c>
      <c r="W39" s="374"/>
    </row>
    <row r="40" spans="1:27" ht="12.75" customHeight="1" x14ac:dyDescent="0.2">
      <c r="B40" s="119"/>
      <c r="C40" s="119"/>
      <c r="D40" s="119"/>
      <c r="E40" s="119"/>
      <c r="F40" s="4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</row>
    <row r="41" spans="1:27" ht="12.75" customHeight="1" x14ac:dyDescent="0.2">
      <c r="B41" s="119"/>
      <c r="C41" s="119"/>
      <c r="D41" s="119"/>
      <c r="E41" s="119"/>
      <c r="F41" s="4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 spans="1:27" ht="12.75" customHeight="1" x14ac:dyDescent="0.2">
      <c r="B42" s="119"/>
      <c r="C42" s="119"/>
      <c r="D42" s="119"/>
      <c r="E42" s="119"/>
      <c r="F42" s="4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</row>
    <row r="43" spans="1:27" ht="12.75" customHeight="1" x14ac:dyDescent="0.2">
      <c r="B43" s="119"/>
      <c r="C43" s="119"/>
      <c r="D43" s="119"/>
      <c r="E43" s="119"/>
      <c r="F43" s="4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</row>
    <row r="44" spans="1:27" ht="12.75" customHeight="1" x14ac:dyDescent="0.2">
      <c r="B44" s="119"/>
      <c r="C44" s="119"/>
      <c r="D44" s="119"/>
      <c r="E44" s="119"/>
      <c r="F44" s="4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</row>
    <row r="45" spans="1:27" ht="12.75" customHeight="1" x14ac:dyDescent="0.2">
      <c r="B45" s="119"/>
      <c r="C45" s="119"/>
      <c r="D45" s="119"/>
      <c r="E45" s="119"/>
      <c r="F45" s="4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</row>
    <row r="46" spans="1:27" ht="12.75" customHeight="1" x14ac:dyDescent="0.2">
      <c r="B46" s="119"/>
      <c r="C46" s="119"/>
      <c r="D46" s="119"/>
      <c r="E46" s="119"/>
      <c r="F46" s="4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</row>
    <row r="47" spans="1:27" ht="12.75" customHeight="1" x14ac:dyDescent="0.2">
      <c r="B47" s="119"/>
      <c r="C47" s="119"/>
      <c r="D47" s="119"/>
      <c r="E47" s="119"/>
      <c r="F47" s="4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</row>
    <row r="48" spans="1:27" ht="12.75" customHeight="1" x14ac:dyDescent="0.2">
      <c r="B48" s="119"/>
      <c r="C48" s="119"/>
      <c r="D48" s="119"/>
      <c r="E48" s="119"/>
      <c r="F48" s="4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</row>
    <row r="49" spans="2:24" ht="12.75" customHeight="1" x14ac:dyDescent="0.2">
      <c r="B49" s="375" t="s">
        <v>58</v>
      </c>
      <c r="C49" s="352"/>
      <c r="D49" s="353"/>
      <c r="E49" s="119"/>
      <c r="F49" s="4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</row>
    <row r="50" spans="2:24" ht="12.75" customHeight="1" x14ac:dyDescent="0.2">
      <c r="B50" s="376">
        <f ca="1">MAX(A14:A36)</f>
        <v>0</v>
      </c>
      <c r="C50" s="354"/>
      <c r="D50" s="355"/>
      <c r="E50" s="119"/>
      <c r="F50" s="4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</row>
    <row r="51" spans="2:24" x14ac:dyDescent="0.2">
      <c r="F51" s="4"/>
    </row>
    <row r="52" spans="2:24" x14ac:dyDescent="0.2">
      <c r="F52" s="4"/>
    </row>
  </sheetData>
  <sheetProtection selectLockedCells="1"/>
  <mergeCells count="13">
    <mergeCell ref="E7:F7"/>
    <mergeCell ref="D2:D3"/>
    <mergeCell ref="E2:H3"/>
    <mergeCell ref="R2:R3"/>
    <mergeCell ref="E6:F6"/>
    <mergeCell ref="O2:P3"/>
    <mergeCell ref="Q2:Q3"/>
    <mergeCell ref="E5:F5"/>
    <mergeCell ref="E8:F8"/>
    <mergeCell ref="D10:W10"/>
    <mergeCell ref="V39:W39"/>
    <mergeCell ref="B49:D49"/>
    <mergeCell ref="B50:D50"/>
  </mergeCells>
  <conditionalFormatting sqref="I14:I36 K14:K36 M14:M36 Q14:Q36 S14:S36 O15:O36">
    <cfRule type="cellIs" dxfId="1" priority="1" operator="between">
      <formula>-10</formula>
      <formula>10</formula>
    </cfRule>
  </conditionalFormatting>
  <printOptions horizontalCentered="1"/>
  <pageMargins left="0.5" right="0.5" top="0.75" bottom="0.75" header="0.17" footer="0"/>
  <pageSetup scale="34" orientation="portrait" horizontalDpi="4294967292" verticalDpi="4294967292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">
    <pageSetUpPr fitToPage="1"/>
  </sheetPr>
  <dimension ref="A1:P39"/>
  <sheetViews>
    <sheetView zoomScale="70" zoomScaleNormal="70" workbookViewId="0">
      <selection activeCell="L9" sqref="L9"/>
    </sheetView>
  </sheetViews>
  <sheetFormatPr defaultColWidth="9.42578125" defaultRowHeight="11.25" x14ac:dyDescent="0.2"/>
  <cols>
    <col min="1" max="1" width="1.7109375" style="43" customWidth="1"/>
    <col min="2" max="5" width="12.7109375" style="43" customWidth="1"/>
    <col min="6" max="7" width="14.7109375" style="43" customWidth="1"/>
    <col min="8" max="8" width="12.85546875" style="43" customWidth="1"/>
    <col min="9" max="9" width="14.7109375" style="43" customWidth="1"/>
    <col min="10" max="10" width="9.7109375" style="43" customWidth="1"/>
    <col min="11" max="11" width="13.28515625" style="43" customWidth="1"/>
    <col min="12" max="12" width="27.7109375" style="43" customWidth="1"/>
    <col min="13" max="13" width="14.7109375" style="43" customWidth="1"/>
    <col min="14" max="14" width="7.42578125" style="43" bestFit="1" customWidth="1"/>
    <col min="15" max="15" width="10" style="43" customWidth="1"/>
    <col min="16" max="16" width="1.7109375" style="43" customWidth="1"/>
    <col min="17" max="16384" width="9.42578125" style="43"/>
  </cols>
  <sheetData>
    <row r="1" spans="1:16" ht="9.9499999999999993" customHeight="1" x14ac:dyDescent="0.2">
      <c r="A1" s="126">
        <v>41457.464236111111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148"/>
      <c r="P1" s="42"/>
    </row>
    <row r="2" spans="1:16" ht="23.45" customHeight="1" x14ac:dyDescent="0.35">
      <c r="A2" s="44"/>
      <c r="B2" s="333" t="s">
        <v>17</v>
      </c>
      <c r="C2" s="387" t="s">
        <v>82</v>
      </c>
      <c r="D2" s="391"/>
      <c r="E2" s="278"/>
      <c r="F2" s="337" t="s">
        <v>26</v>
      </c>
      <c r="G2" s="337"/>
      <c r="H2" s="337"/>
      <c r="I2" s="337"/>
      <c r="J2" s="338" t="s">
        <v>14</v>
      </c>
      <c r="K2" s="338"/>
      <c r="L2" s="338"/>
      <c r="M2" s="387" t="s">
        <v>81</v>
      </c>
      <c r="N2" s="388"/>
      <c r="O2" s="171"/>
      <c r="P2" s="50" t="s">
        <v>13</v>
      </c>
    </row>
    <row r="3" spans="1:16" s="46" customFormat="1" ht="12.95" customHeight="1" x14ac:dyDescent="0.25">
      <c r="A3" s="45"/>
      <c r="B3" s="334"/>
      <c r="C3" s="392"/>
      <c r="D3" s="392"/>
      <c r="E3" s="279"/>
      <c r="F3" s="344"/>
      <c r="G3" s="344"/>
      <c r="H3" s="344"/>
      <c r="I3" s="344"/>
      <c r="J3" s="339"/>
      <c r="K3" s="339"/>
      <c r="L3" s="339"/>
      <c r="M3" s="389"/>
      <c r="N3" s="390"/>
      <c r="O3" s="172"/>
      <c r="P3" s="47"/>
    </row>
    <row r="4" spans="1:16" s="46" customFormat="1" ht="30.6" customHeight="1" x14ac:dyDescent="0.25">
      <c r="A4" s="45"/>
      <c r="B4" s="183"/>
      <c r="C4" s="280" t="s">
        <v>42</v>
      </c>
      <c r="D4" s="280" t="s">
        <v>43</v>
      </c>
      <c r="E4" s="183"/>
      <c r="F4" s="344"/>
      <c r="G4" s="344"/>
      <c r="H4" s="344"/>
      <c r="I4" s="344"/>
      <c r="J4" s="393"/>
      <c r="K4" s="393"/>
      <c r="L4" s="393"/>
      <c r="M4" s="393"/>
      <c r="N4" s="393"/>
      <c r="O4" s="172"/>
      <c r="P4" s="47"/>
    </row>
    <row r="5" spans="1:16" ht="30.75" customHeight="1" x14ac:dyDescent="0.2">
      <c r="A5" s="44"/>
      <c r="B5" s="187" t="s">
        <v>44</v>
      </c>
      <c r="C5" s="307">
        <v>42517</v>
      </c>
      <c r="D5" s="307">
        <v>42517</v>
      </c>
      <c r="E5" s="329" t="s">
        <v>36</v>
      </c>
      <c r="F5" s="329"/>
      <c r="G5" s="387" t="s">
        <v>77</v>
      </c>
      <c r="H5" s="394"/>
      <c r="I5" s="189"/>
      <c r="J5" s="183"/>
      <c r="K5" s="190" t="s">
        <v>22</v>
      </c>
      <c r="L5" s="387" t="s">
        <v>80</v>
      </c>
      <c r="M5" s="394"/>
      <c r="N5" s="183"/>
      <c r="O5" s="171"/>
      <c r="P5" s="50"/>
    </row>
    <row r="6" spans="1:16" ht="23.1" customHeight="1" x14ac:dyDescent="0.2">
      <c r="A6" s="44"/>
      <c r="B6" s="190" t="s">
        <v>16</v>
      </c>
      <c r="C6" s="395" t="s">
        <v>75</v>
      </c>
      <c r="D6" s="396"/>
      <c r="E6" s="191"/>
      <c r="F6" s="192" t="s">
        <v>53</v>
      </c>
      <c r="G6" s="387" t="s">
        <v>78</v>
      </c>
      <c r="H6" s="394"/>
      <c r="I6" s="191"/>
      <c r="J6" s="183"/>
      <c r="K6" s="190" t="s">
        <v>33</v>
      </c>
      <c r="L6" s="385">
        <v>37.940255999999998</v>
      </c>
      <c r="M6" s="386"/>
      <c r="N6" s="183"/>
      <c r="O6" s="171"/>
      <c r="P6" s="50"/>
    </row>
    <row r="7" spans="1:16" s="46" customFormat="1" ht="23.1" customHeight="1" x14ac:dyDescent="0.3">
      <c r="A7" s="45"/>
      <c r="B7" s="192" t="s">
        <v>54</v>
      </c>
      <c r="C7" s="387">
        <v>206201008</v>
      </c>
      <c r="D7" s="394"/>
      <c r="E7" s="191"/>
      <c r="F7" s="190" t="s">
        <v>20</v>
      </c>
      <c r="G7" s="387" t="s">
        <v>79</v>
      </c>
      <c r="H7" s="394"/>
      <c r="I7" s="191"/>
      <c r="J7" s="193"/>
      <c r="K7" s="194" t="s">
        <v>37</v>
      </c>
      <c r="L7" s="385">
        <v>68.888328000000001</v>
      </c>
      <c r="M7" s="386"/>
      <c r="N7" s="191"/>
      <c r="O7" s="172"/>
      <c r="P7" s="47"/>
    </row>
    <row r="8" spans="1:16" s="46" customFormat="1" ht="23.1" customHeight="1" x14ac:dyDescent="0.3">
      <c r="A8" s="45"/>
      <c r="B8" s="190" t="s">
        <v>19</v>
      </c>
      <c r="C8" s="387" t="s">
        <v>76</v>
      </c>
      <c r="D8" s="394"/>
      <c r="E8" s="191"/>
      <c r="F8" s="190" t="s">
        <v>38</v>
      </c>
      <c r="G8" s="397">
        <v>-10</v>
      </c>
      <c r="H8" s="398"/>
      <c r="I8" s="191"/>
      <c r="J8" s="183"/>
      <c r="K8" s="194" t="s">
        <v>23</v>
      </c>
      <c r="L8" s="387">
        <v>1</v>
      </c>
      <c r="M8" s="394"/>
      <c r="N8" s="183"/>
      <c r="O8" s="172"/>
      <c r="P8" s="47"/>
    </row>
    <row r="9" spans="1:16" s="52" customFormat="1" ht="8.25" x14ac:dyDescent="0.15">
      <c r="A9" s="51"/>
      <c r="B9" s="22"/>
      <c r="C9" s="22"/>
      <c r="D9" s="22"/>
      <c r="E9" s="22"/>
      <c r="F9" s="22"/>
      <c r="G9" s="22"/>
      <c r="H9" s="22"/>
      <c r="I9" s="149"/>
      <c r="J9" s="149"/>
      <c r="K9" s="149"/>
      <c r="L9" s="149"/>
      <c r="M9" s="149"/>
      <c r="N9" s="150"/>
      <c r="O9" s="150"/>
      <c r="P9" s="18"/>
    </row>
    <row r="10" spans="1:16" ht="29.25" customHeight="1" x14ac:dyDescent="0.3">
      <c r="A10" s="44"/>
      <c r="B10" s="399" t="s">
        <v>10</v>
      </c>
      <c r="C10" s="400"/>
      <c r="D10" s="400"/>
      <c r="E10" s="400"/>
      <c r="F10" s="400"/>
      <c r="G10" s="400"/>
      <c r="H10" s="400"/>
      <c r="I10" s="400"/>
      <c r="J10" s="400"/>
      <c r="K10" s="400"/>
      <c r="L10" s="400"/>
      <c r="M10" s="400"/>
      <c r="N10" s="400"/>
      <c r="O10" s="154"/>
      <c r="P10" s="50"/>
    </row>
    <row r="11" spans="1:16" s="49" customFormat="1" ht="26.45" customHeight="1" x14ac:dyDescent="0.2">
      <c r="A11" s="48"/>
      <c r="B11" s="74" t="s">
        <v>31</v>
      </c>
      <c r="C11" s="156" t="s">
        <v>35</v>
      </c>
      <c r="D11" s="75" t="s">
        <v>15</v>
      </c>
      <c r="E11" s="76" t="s">
        <v>29</v>
      </c>
      <c r="F11" s="153" t="s">
        <v>2</v>
      </c>
      <c r="G11" s="158" t="s">
        <v>3</v>
      </c>
      <c r="H11" s="157" t="s">
        <v>0</v>
      </c>
      <c r="I11" s="74" t="s">
        <v>4</v>
      </c>
      <c r="J11" s="38" t="s">
        <v>55</v>
      </c>
      <c r="K11" s="38" t="s">
        <v>57</v>
      </c>
      <c r="L11" s="68" t="s">
        <v>1</v>
      </c>
      <c r="M11" s="38" t="s">
        <v>59</v>
      </c>
      <c r="N11" s="38" t="s">
        <v>60</v>
      </c>
      <c r="O11" s="38" t="s">
        <v>61</v>
      </c>
      <c r="P11" s="50"/>
    </row>
    <row r="12" spans="1:16" ht="12.95" customHeight="1" x14ac:dyDescent="0.2">
      <c r="A12" s="44"/>
      <c r="B12" s="155" t="s">
        <v>28</v>
      </c>
      <c r="C12" s="78"/>
      <c r="D12" s="77" t="s">
        <v>8</v>
      </c>
      <c r="E12" s="77" t="s">
        <v>28</v>
      </c>
      <c r="F12" s="79" t="s">
        <v>6</v>
      </c>
      <c r="G12" s="80" t="s">
        <v>7</v>
      </c>
      <c r="H12" s="81"/>
      <c r="I12" s="82" t="s">
        <v>5</v>
      </c>
      <c r="J12" s="121" t="s">
        <v>56</v>
      </c>
      <c r="K12" s="121"/>
      <c r="L12" s="152"/>
      <c r="M12" s="121"/>
      <c r="N12" s="16"/>
      <c r="O12" s="16"/>
      <c r="P12" s="50"/>
    </row>
    <row r="13" spans="1:16" s="52" customFormat="1" ht="8.25" x14ac:dyDescent="0.15">
      <c r="A13" s="51"/>
      <c r="B13" s="22"/>
      <c r="C13" s="22"/>
      <c r="D13" s="22"/>
      <c r="E13" s="22"/>
      <c r="F13" s="22"/>
      <c r="G13" s="22"/>
      <c r="H13" s="22"/>
      <c r="I13" s="149"/>
      <c r="J13" s="149"/>
      <c r="K13" s="149"/>
      <c r="L13" s="149"/>
      <c r="M13" s="149"/>
      <c r="N13" s="150"/>
      <c r="O13" s="150"/>
      <c r="P13" s="18"/>
    </row>
    <row r="14" spans="1:16" s="55" customFormat="1" ht="43.9" customHeight="1" x14ac:dyDescent="0.2">
      <c r="A14" s="44"/>
      <c r="B14" s="83"/>
      <c r="C14" s="130"/>
      <c r="D14" s="84"/>
      <c r="E14" s="85"/>
      <c r="F14" s="84"/>
      <c r="G14" s="85"/>
      <c r="H14" s="83"/>
      <c r="I14" s="151"/>
      <c r="J14" s="151"/>
      <c r="K14" s="151"/>
      <c r="L14" s="151"/>
      <c r="M14" s="151"/>
      <c r="N14" s="151"/>
      <c r="O14" s="151"/>
      <c r="P14" s="50"/>
    </row>
    <row r="15" spans="1:16" s="55" customFormat="1" ht="43.9" customHeight="1" x14ac:dyDescent="0.2">
      <c r="A15" s="44"/>
      <c r="B15" s="83"/>
      <c r="C15" s="130"/>
      <c r="D15" s="84"/>
      <c r="E15" s="85"/>
      <c r="F15" s="84"/>
      <c r="G15" s="85"/>
      <c r="H15" s="83"/>
      <c r="I15" s="151"/>
      <c r="J15" s="151"/>
      <c r="K15" s="151"/>
      <c r="L15" s="151"/>
      <c r="M15" s="151"/>
      <c r="N15" s="151"/>
      <c r="O15" s="151"/>
      <c r="P15" s="50"/>
    </row>
    <row r="16" spans="1:16" s="55" customFormat="1" ht="43.9" customHeight="1" x14ac:dyDescent="0.2">
      <c r="A16" s="44"/>
      <c r="B16" s="83"/>
      <c r="C16" s="130"/>
      <c r="D16" s="84"/>
      <c r="E16" s="85"/>
      <c r="F16" s="84"/>
      <c r="G16" s="85"/>
      <c r="H16" s="83"/>
      <c r="I16" s="151"/>
      <c r="J16" s="151"/>
      <c r="K16" s="151"/>
      <c r="L16" s="151"/>
      <c r="M16" s="151"/>
      <c r="N16" s="151"/>
      <c r="O16" s="151"/>
      <c r="P16" s="50"/>
    </row>
    <row r="17" spans="1:16" s="55" customFormat="1" ht="43.9" customHeight="1" x14ac:dyDescent="0.2">
      <c r="A17" s="44"/>
      <c r="B17" s="83"/>
      <c r="C17" s="130"/>
      <c r="D17" s="84"/>
      <c r="E17" s="85"/>
      <c r="F17" s="84"/>
      <c r="G17" s="85"/>
      <c r="H17" s="83"/>
      <c r="I17" s="151"/>
      <c r="J17" s="151"/>
      <c r="K17" s="151"/>
      <c r="L17" s="151"/>
      <c r="M17" s="151"/>
      <c r="N17" s="151"/>
      <c r="O17" s="151"/>
      <c r="P17" s="50"/>
    </row>
    <row r="18" spans="1:16" s="55" customFormat="1" ht="43.9" customHeight="1" x14ac:dyDescent="0.2">
      <c r="A18" s="44"/>
      <c r="B18" s="53"/>
      <c r="C18" s="71"/>
      <c r="D18" s="54"/>
      <c r="E18" s="67"/>
      <c r="F18" s="54"/>
      <c r="G18" s="85"/>
      <c r="H18" s="83"/>
      <c r="I18" s="151"/>
      <c r="J18" s="151"/>
      <c r="K18" s="151"/>
      <c r="L18" s="151"/>
      <c r="M18" s="151"/>
      <c r="N18" s="151"/>
      <c r="O18" s="151"/>
      <c r="P18" s="50"/>
    </row>
    <row r="19" spans="1:16" s="55" customFormat="1" ht="43.9" customHeight="1" x14ac:dyDescent="0.2">
      <c r="A19" s="44"/>
      <c r="B19" s="53"/>
      <c r="C19" s="71"/>
      <c r="D19" s="54"/>
      <c r="E19" s="67"/>
      <c r="F19" s="54"/>
      <c r="G19" s="85"/>
      <c r="H19" s="83"/>
      <c r="I19" s="151"/>
      <c r="J19" s="151"/>
      <c r="K19" s="151"/>
      <c r="L19" s="151"/>
      <c r="M19" s="151"/>
      <c r="N19" s="151"/>
      <c r="O19" s="151"/>
      <c r="P19" s="50"/>
    </row>
    <row r="20" spans="1:16" s="55" customFormat="1" ht="43.9" customHeight="1" x14ac:dyDescent="0.2">
      <c r="A20" s="44"/>
      <c r="B20" s="53"/>
      <c r="C20" s="71"/>
      <c r="D20" s="54"/>
      <c r="E20" s="67"/>
      <c r="F20" s="54"/>
      <c r="G20" s="85"/>
      <c r="H20" s="83"/>
      <c r="I20" s="151"/>
      <c r="J20" s="151"/>
      <c r="K20" s="151"/>
      <c r="L20" s="151"/>
      <c r="M20" s="151"/>
      <c r="N20" s="151"/>
      <c r="O20" s="151"/>
      <c r="P20" s="50"/>
    </row>
    <row r="21" spans="1:16" s="55" customFormat="1" ht="43.9" customHeight="1" x14ac:dyDescent="0.2">
      <c r="A21" s="44"/>
      <c r="B21" s="53"/>
      <c r="C21" s="71"/>
      <c r="D21" s="54"/>
      <c r="E21" s="67"/>
      <c r="F21" s="54"/>
      <c r="G21" s="85"/>
      <c r="H21" s="83"/>
      <c r="I21" s="151"/>
      <c r="J21" s="151"/>
      <c r="K21" s="151"/>
      <c r="L21" s="151"/>
      <c r="M21" s="151"/>
      <c r="N21" s="151"/>
      <c r="O21" s="151"/>
      <c r="P21" s="50"/>
    </row>
    <row r="22" spans="1:16" s="55" customFormat="1" ht="43.9" customHeight="1" x14ac:dyDescent="0.2">
      <c r="A22" s="44"/>
      <c r="B22" s="53"/>
      <c r="C22" s="71"/>
      <c r="D22" s="54"/>
      <c r="E22" s="67"/>
      <c r="F22" s="54"/>
      <c r="G22" s="85"/>
      <c r="H22" s="83"/>
      <c r="I22" s="151"/>
      <c r="J22" s="151"/>
      <c r="K22" s="151"/>
      <c r="L22" s="151"/>
      <c r="M22" s="151"/>
      <c r="N22" s="151"/>
      <c r="O22" s="151"/>
      <c r="P22" s="50"/>
    </row>
    <row r="23" spans="1:16" s="55" customFormat="1" ht="43.9" customHeight="1" x14ac:dyDescent="0.2">
      <c r="A23" s="44"/>
      <c r="B23" s="53"/>
      <c r="C23" s="71"/>
      <c r="D23" s="54"/>
      <c r="E23" s="67"/>
      <c r="F23" s="54"/>
      <c r="G23" s="85"/>
      <c r="H23" s="83"/>
      <c r="I23" s="151"/>
      <c r="J23" s="151"/>
      <c r="K23" s="151"/>
      <c r="L23" s="151"/>
      <c r="M23" s="151"/>
      <c r="N23" s="151"/>
      <c r="O23" s="151"/>
      <c r="P23" s="50"/>
    </row>
    <row r="24" spans="1:16" s="55" customFormat="1" ht="43.9" customHeight="1" x14ac:dyDescent="0.2">
      <c r="A24" s="44"/>
      <c r="B24" s="53"/>
      <c r="C24" s="71"/>
      <c r="D24" s="54"/>
      <c r="E24" s="67"/>
      <c r="F24" s="54"/>
      <c r="G24" s="85"/>
      <c r="H24" s="83"/>
      <c r="I24" s="151"/>
      <c r="J24" s="151"/>
      <c r="K24" s="151"/>
      <c r="L24" s="151"/>
      <c r="M24" s="151"/>
      <c r="N24" s="151"/>
      <c r="O24" s="151"/>
      <c r="P24" s="50"/>
    </row>
    <row r="25" spans="1:16" s="55" customFormat="1" ht="43.9" customHeight="1" x14ac:dyDescent="0.2">
      <c r="A25" s="44"/>
      <c r="B25" s="53"/>
      <c r="C25" s="71"/>
      <c r="D25" s="54"/>
      <c r="E25" s="67"/>
      <c r="F25" s="54"/>
      <c r="G25" s="85"/>
      <c r="H25" s="83"/>
      <c r="I25" s="151"/>
      <c r="J25" s="151"/>
      <c r="K25" s="151"/>
      <c r="L25" s="151"/>
      <c r="M25" s="151"/>
      <c r="N25" s="151"/>
      <c r="O25" s="151"/>
      <c r="P25" s="50"/>
    </row>
    <row r="26" spans="1:16" s="55" customFormat="1" ht="43.9" customHeight="1" x14ac:dyDescent="0.2">
      <c r="A26" s="44"/>
      <c r="B26" s="53"/>
      <c r="C26" s="71"/>
      <c r="D26" s="54"/>
      <c r="E26" s="67"/>
      <c r="F26" s="54"/>
      <c r="G26" s="85"/>
      <c r="H26" s="83"/>
      <c r="I26" s="151"/>
      <c r="J26" s="151"/>
      <c r="K26" s="151"/>
      <c r="L26" s="151"/>
      <c r="M26" s="151"/>
      <c r="N26" s="151"/>
      <c r="O26" s="151"/>
      <c r="P26" s="50"/>
    </row>
    <row r="27" spans="1:16" s="55" customFormat="1" ht="43.9" customHeight="1" x14ac:dyDescent="0.2">
      <c r="A27" s="44"/>
      <c r="B27" s="83"/>
      <c r="C27" s="130"/>
      <c r="D27" s="84"/>
      <c r="E27" s="85"/>
      <c r="F27" s="84"/>
      <c r="G27" s="85"/>
      <c r="H27" s="83"/>
      <c r="I27" s="151"/>
      <c r="J27" s="151"/>
      <c r="K27" s="151"/>
      <c r="L27" s="151"/>
      <c r="M27" s="151"/>
      <c r="N27" s="151"/>
      <c r="O27" s="151"/>
      <c r="P27" s="50"/>
    </row>
    <row r="28" spans="1:16" s="55" customFormat="1" ht="43.9" customHeight="1" x14ac:dyDescent="0.2">
      <c r="A28" s="44"/>
      <c r="B28" s="53"/>
      <c r="C28" s="71"/>
      <c r="D28" s="54"/>
      <c r="E28" s="67"/>
      <c r="F28" s="54"/>
      <c r="G28" s="85"/>
      <c r="H28" s="83"/>
      <c r="I28" s="151"/>
      <c r="J28" s="151"/>
      <c r="K28" s="151"/>
      <c r="L28" s="151"/>
      <c r="M28" s="151"/>
      <c r="N28" s="151"/>
      <c r="O28" s="151"/>
      <c r="P28" s="50"/>
    </row>
    <row r="29" spans="1:16" s="55" customFormat="1" ht="43.9" customHeight="1" x14ac:dyDescent="0.2">
      <c r="A29" s="44"/>
      <c r="B29" s="53"/>
      <c r="C29" s="71"/>
      <c r="D29" s="54"/>
      <c r="E29" s="67"/>
      <c r="F29" s="54"/>
      <c r="G29" s="85"/>
      <c r="H29" s="83"/>
      <c r="I29" s="151"/>
      <c r="J29" s="151"/>
      <c r="K29" s="151"/>
      <c r="L29" s="151"/>
      <c r="M29" s="151"/>
      <c r="N29" s="151"/>
      <c r="O29" s="151"/>
      <c r="P29" s="50"/>
    </row>
    <row r="30" spans="1:16" s="55" customFormat="1" ht="43.9" customHeight="1" x14ac:dyDescent="0.2">
      <c r="A30" s="44"/>
      <c r="B30" s="53"/>
      <c r="C30" s="71"/>
      <c r="D30" s="54"/>
      <c r="E30" s="67"/>
      <c r="F30" s="54"/>
      <c r="G30" s="85"/>
      <c r="H30" s="83"/>
      <c r="I30" s="151"/>
      <c r="J30" s="151"/>
      <c r="K30" s="151"/>
      <c r="L30" s="151"/>
      <c r="M30" s="151"/>
      <c r="N30" s="151"/>
      <c r="O30" s="151"/>
      <c r="P30" s="50"/>
    </row>
    <row r="31" spans="1:16" s="55" customFormat="1" ht="43.9" customHeight="1" x14ac:dyDescent="0.2">
      <c r="A31" s="44"/>
      <c r="B31" s="53"/>
      <c r="C31" s="71"/>
      <c r="D31" s="54"/>
      <c r="E31" s="67"/>
      <c r="F31" s="54"/>
      <c r="G31" s="85"/>
      <c r="H31" s="83"/>
      <c r="I31" s="151"/>
      <c r="J31" s="151"/>
      <c r="K31" s="151"/>
      <c r="L31" s="151"/>
      <c r="M31" s="151"/>
      <c r="N31" s="151"/>
      <c r="O31" s="151"/>
      <c r="P31" s="50"/>
    </row>
    <row r="32" spans="1:16" s="55" customFormat="1" ht="43.9" customHeight="1" x14ac:dyDescent="0.2">
      <c r="A32" s="44"/>
      <c r="B32" s="53"/>
      <c r="C32" s="71"/>
      <c r="D32" s="54"/>
      <c r="E32" s="67"/>
      <c r="F32" s="54"/>
      <c r="G32" s="85"/>
      <c r="H32" s="83"/>
      <c r="I32" s="151"/>
      <c r="J32" s="151"/>
      <c r="K32" s="151"/>
      <c r="L32" s="151"/>
      <c r="M32" s="151"/>
      <c r="N32" s="151"/>
      <c r="O32" s="151"/>
      <c r="P32" s="50"/>
    </row>
    <row r="33" spans="1:16" s="55" customFormat="1" ht="43.9" customHeight="1" x14ac:dyDescent="0.2">
      <c r="A33" s="44"/>
      <c r="B33" s="53"/>
      <c r="C33" s="71"/>
      <c r="D33" s="54"/>
      <c r="E33" s="67"/>
      <c r="F33" s="54"/>
      <c r="G33" s="85"/>
      <c r="H33" s="83"/>
      <c r="I33" s="151"/>
      <c r="J33" s="151"/>
      <c r="K33" s="151"/>
      <c r="L33" s="151"/>
      <c r="M33" s="151"/>
      <c r="N33" s="151"/>
      <c r="O33" s="151"/>
      <c r="P33" s="50"/>
    </row>
    <row r="34" spans="1:16" s="55" customFormat="1" ht="43.9" customHeight="1" x14ac:dyDescent="0.2">
      <c r="A34" s="44"/>
      <c r="B34" s="53"/>
      <c r="C34" s="71"/>
      <c r="D34" s="54"/>
      <c r="E34" s="67"/>
      <c r="F34" s="54"/>
      <c r="G34" s="85"/>
      <c r="H34" s="83"/>
      <c r="I34" s="151"/>
      <c r="J34" s="151"/>
      <c r="K34" s="151"/>
      <c r="L34" s="151"/>
      <c r="M34" s="151"/>
      <c r="N34" s="151"/>
      <c r="O34" s="151"/>
      <c r="P34" s="50"/>
    </row>
    <row r="35" spans="1:16" s="55" customFormat="1" ht="43.9" customHeight="1" x14ac:dyDescent="0.2">
      <c r="A35" s="44"/>
      <c r="B35" s="53"/>
      <c r="C35" s="71"/>
      <c r="D35" s="54"/>
      <c r="E35" s="67"/>
      <c r="F35" s="54"/>
      <c r="G35" s="85"/>
      <c r="H35" s="83"/>
      <c r="I35" s="151"/>
      <c r="J35" s="151"/>
      <c r="K35" s="151"/>
      <c r="L35" s="151"/>
      <c r="M35" s="151"/>
      <c r="N35" s="151"/>
      <c r="O35" s="151"/>
      <c r="P35" s="50"/>
    </row>
    <row r="36" spans="1:16" s="55" customFormat="1" ht="43.9" customHeight="1" x14ac:dyDescent="0.2">
      <c r="A36" s="44"/>
      <c r="B36" s="53"/>
      <c r="C36" s="71"/>
      <c r="D36" s="54"/>
      <c r="E36" s="67"/>
      <c r="F36" s="54"/>
      <c r="G36" s="85"/>
      <c r="H36" s="83"/>
      <c r="I36" s="151"/>
      <c r="J36" s="151"/>
      <c r="K36" s="151"/>
      <c r="L36" s="151"/>
      <c r="M36" s="151"/>
      <c r="N36" s="151"/>
      <c r="O36" s="151"/>
      <c r="P36" s="50"/>
    </row>
    <row r="37" spans="1:16" ht="9.9499999999999993" customHeight="1" x14ac:dyDescent="0.2">
      <c r="A37" s="56"/>
      <c r="B37" s="53"/>
      <c r="C37" s="71"/>
      <c r="D37" s="54"/>
      <c r="E37" s="67"/>
      <c r="F37" s="54"/>
      <c r="G37" s="85"/>
      <c r="H37" s="83"/>
      <c r="I37" s="151"/>
      <c r="J37" s="151"/>
      <c r="K37" s="151"/>
      <c r="L37" s="151"/>
      <c r="M37" s="151"/>
      <c r="N37" s="151"/>
      <c r="O37" s="151"/>
      <c r="P37" s="59"/>
    </row>
    <row r="38" spans="1:16" ht="15" x14ac:dyDescent="0.2">
      <c r="B38" s="53"/>
      <c r="C38" s="71"/>
      <c r="D38" s="54"/>
      <c r="E38" s="67"/>
      <c r="F38" s="54"/>
      <c r="G38" s="85"/>
      <c r="H38" s="83"/>
      <c r="I38" s="151"/>
      <c r="J38" s="151"/>
      <c r="K38" s="151"/>
      <c r="L38" s="151"/>
      <c r="M38" s="151"/>
      <c r="N38" s="151"/>
      <c r="O38" s="151"/>
    </row>
    <row r="39" spans="1:16" x14ac:dyDescent="0.2">
      <c r="B39" s="57"/>
      <c r="C39" s="57"/>
      <c r="D39" s="57"/>
      <c r="E39" s="57"/>
      <c r="F39" s="57"/>
      <c r="G39" s="58"/>
      <c r="H39" s="57"/>
      <c r="I39" s="57"/>
      <c r="J39" s="57"/>
      <c r="K39" s="57"/>
      <c r="L39" s="57"/>
      <c r="M39" s="57"/>
      <c r="N39" s="57"/>
      <c r="O39" s="59"/>
    </row>
  </sheetData>
  <sheetProtection selectLockedCells="1"/>
  <mergeCells count="20">
    <mergeCell ref="L7:M7"/>
    <mergeCell ref="C8:D8"/>
    <mergeCell ref="G8:H8"/>
    <mergeCell ref="L8:M8"/>
    <mergeCell ref="B10:N10"/>
    <mergeCell ref="C7:D7"/>
    <mergeCell ref="G7:H7"/>
    <mergeCell ref="L6:M6"/>
    <mergeCell ref="B2:B3"/>
    <mergeCell ref="F2:I2"/>
    <mergeCell ref="M2:N3"/>
    <mergeCell ref="F3:I4"/>
    <mergeCell ref="E5:F5"/>
    <mergeCell ref="J2:L3"/>
    <mergeCell ref="C2:D3"/>
    <mergeCell ref="J4:N4"/>
    <mergeCell ref="G5:H5"/>
    <mergeCell ref="L5:M5"/>
    <mergeCell ref="C6:D6"/>
    <mergeCell ref="G6:H6"/>
  </mergeCells>
  <phoneticPr fontId="15" type="noConversion"/>
  <conditionalFormatting sqref="G6:G8 L5:L8 C6:C8 M2">
    <cfRule type="cellIs" dxfId="0" priority="1" stopIfTrue="1" operator="equal">
      <formula>""""""</formula>
    </cfRule>
  </conditionalFormatting>
  <printOptions horizontalCentered="1"/>
  <pageMargins left="0.5" right="0.5" top="0.75" bottom="0.75" header="0.5" footer="0.5"/>
  <pageSetup scale="55" orientation="portrait" r:id="rId1"/>
  <headerFooter alignWithMargins="0">
    <oddFooter>&amp;L&amp;8&amp;Z&amp;F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T21" sqref="T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25</vt:i4>
      </vt:variant>
    </vt:vector>
  </HeadingPairs>
  <TitlesOfParts>
    <vt:vector size="55" baseType="lpstr">
      <vt:lpstr>Front</vt:lpstr>
      <vt:lpstr>IK Behavior</vt:lpstr>
      <vt:lpstr>Sample Attempt</vt:lpstr>
      <vt:lpstr>Processed Ik</vt:lpstr>
      <vt:lpstr>Ik Plot</vt:lpstr>
      <vt:lpstr>Sample 1</vt:lpstr>
      <vt:lpstr>Sample 2</vt:lpstr>
      <vt:lpstr>Sample 3</vt:lpstr>
      <vt:lpstr>Sample 4</vt:lpstr>
      <vt:lpstr>Sample 5</vt:lpstr>
      <vt:lpstr>Sample 6</vt:lpstr>
      <vt:lpstr>Sample 7</vt:lpstr>
      <vt:lpstr>Sample 8</vt:lpstr>
      <vt:lpstr>Sample 9</vt:lpstr>
      <vt:lpstr>Sample 10</vt:lpstr>
      <vt:lpstr>Sample 11</vt:lpstr>
      <vt:lpstr>Sample 12</vt:lpstr>
      <vt:lpstr>Sample 13</vt:lpstr>
      <vt:lpstr>Sample 14</vt:lpstr>
      <vt:lpstr>Sample 15</vt:lpstr>
      <vt:lpstr>Sample 16</vt:lpstr>
      <vt:lpstr>Sample 17</vt:lpstr>
      <vt:lpstr>Sample 18</vt:lpstr>
      <vt:lpstr>Sample 19</vt:lpstr>
      <vt:lpstr>Sample 20</vt:lpstr>
      <vt:lpstr>Sample 21</vt:lpstr>
      <vt:lpstr>Sample 22</vt:lpstr>
      <vt:lpstr>Sample 23</vt:lpstr>
      <vt:lpstr>Groundwater Profile Log</vt:lpstr>
      <vt:lpstr>slopes</vt:lpstr>
      <vt:lpstr>'IK Behavior'!Print_Area</vt:lpstr>
      <vt:lpstr>'Sample 1'!Print_Area</vt:lpstr>
      <vt:lpstr>'Sample 10'!Print_Area</vt:lpstr>
      <vt:lpstr>'Sample 11'!Print_Area</vt:lpstr>
      <vt:lpstr>'Sample 12'!Print_Area</vt:lpstr>
      <vt:lpstr>'Sample 13'!Print_Area</vt:lpstr>
      <vt:lpstr>'Sample 14'!Print_Area</vt:lpstr>
      <vt:lpstr>'Sample 15'!Print_Area</vt:lpstr>
      <vt:lpstr>'Sample 16'!Print_Area</vt:lpstr>
      <vt:lpstr>'Sample 17'!Print_Area</vt:lpstr>
      <vt:lpstr>'Sample 18'!Print_Area</vt:lpstr>
      <vt:lpstr>'Sample 19'!Print_Area</vt:lpstr>
      <vt:lpstr>'Sample 2'!Print_Area</vt:lpstr>
      <vt:lpstr>'Sample 20'!Print_Area</vt:lpstr>
      <vt:lpstr>'Sample 21'!Print_Area</vt:lpstr>
      <vt:lpstr>'Sample 22'!Print_Area</vt:lpstr>
      <vt:lpstr>'Sample 23'!Print_Area</vt:lpstr>
      <vt:lpstr>'Sample 3'!Print_Area</vt:lpstr>
      <vt:lpstr>'Sample 4'!Print_Area</vt:lpstr>
      <vt:lpstr>'Sample 5'!Print_Area</vt:lpstr>
      <vt:lpstr>'Sample 6'!Print_Area</vt:lpstr>
      <vt:lpstr>'Sample 7'!Print_Area</vt:lpstr>
      <vt:lpstr>'Sample 8'!Print_Area</vt:lpstr>
      <vt:lpstr>'Sample 9'!Print_Area</vt:lpstr>
      <vt:lpstr>'Sample Attempt'!Print_Area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dmkc</dc:creator>
  <cp:lastModifiedBy>Casey Moore</cp:lastModifiedBy>
  <cp:lastPrinted>2020-05-28T23:28:17Z</cp:lastPrinted>
  <dcterms:created xsi:type="dcterms:W3CDTF">1999-09-28T02:07:07Z</dcterms:created>
  <dcterms:modified xsi:type="dcterms:W3CDTF">2020-05-28T23:31:36Z</dcterms:modified>
</cp:coreProperties>
</file>