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definedNames>
    <definedName name="MAILMERGEMODE">"Worksheets"</definedName>
    <definedName name="HEADERRANGE" localSheetId="0">Sheet1!$A$1:$AD$3</definedName>
    <definedName name="DETAILRANGE" localSheetId="0">Sheet1!$A$4:$AD$8</definedName>
    <definedName name="DETAILLEVEL0" localSheetId="0">Sheet1!$B$5:$AD$8</definedName>
    <definedName name="DETAILDATAMEMBER0" localSheetId="0">"IN_MONTHROLE"</definedName>
    <definedName name="DETAILLEVEL1" localSheetId="0">Sheet1!$C$8:$AD$8</definedName>
    <definedName name="DETAILDATAMEMBER1" localSheetId="0">"ROLEDATA"</definedName>
  </definedNames>
  <calcPr/>
</workbook>
</file>

<file path=xl/calcChain.xml><?xml version="1.0" encoding="utf-8"?>
<calcChain xmlns="http://schemas.openxmlformats.org/spreadsheetml/2006/main">
  <c i="1" r="J4"/>
  <c r="I8"/>
  <c r="H8"/>
  <c r="D4"/>
  <c r="N6"/>
  <c r="O6"/>
  <c r="P8"/>
  <c r="P6"/>
  <c r="Q8"/>
  <c r="N8"/>
  <c r="L8"/>
  <c r="K8"/>
  <c r="J6"/>
  <c r="J8"/>
  <c r="M8"/>
  <c r="O8"/>
  <c r="K6"/>
  <c r="L6"/>
  <c r="M6"/>
  <c r="W8"/>
  <c r="G8"/>
  <c r="F8"/>
  <c r="R8"/>
  <c r="AB8"/>
  <c r="AC8"/>
  <c r="Z8"/>
  <c r="AA8"/>
  <c r="Y8"/>
  <c r="AD6"/>
  <c r="U8"/>
  <c r="V8"/>
  <c r="S8"/>
  <c r="T8"/>
  <c r="X8"/>
  <c r="AD8"/>
  <c r="D8"/>
  <c r="C8"/>
  <c r="H6"/>
  <c r="G6"/>
  <c r="F6"/>
  <c r="E6"/>
  <c r="C6"/>
  <c r="B6"/>
  <c r="Q6"/>
</calcChain>
</file>

<file path=xl/sharedStrings.xml><?xml version="1.0" encoding="utf-8"?>
<sst xmlns="http://schemas.openxmlformats.org/spreadsheetml/2006/main">
  <si>
    <t>KERRY EXPRESS VN</t>
  </si>
  <si>
    <t>INCENTIVE REPORT</t>
  </si>
  <si>
    <t>MONTH</t>
  </si>
  <si>
    <t>TOTAL INCENTIVE</t>
  </si>
  <si>
    <t>SALE</t>
  </si>
  <si>
    <t>FULL NAME</t>
  </si>
  <si>
    <t>POS</t>
  </si>
  <si>
    <t>ZONE</t>
  </si>
  <si>
    <t>PIC</t>
  </si>
  <si>
    <t>ROLE</t>
  </si>
  <si>
    <t>RATE</t>
  </si>
  <si>
    <t>TARGET</t>
  </si>
  <si>
    <t>AR</t>
  </si>
  <si>
    <t>KPI</t>
  </si>
  <si>
    <t>INC TOTALS</t>
  </si>
  <si>
    <t>POSTION ID</t>
  </si>
  <si>
    <t>P.KPI</t>
  </si>
  <si>
    <t>NEW QUATER AR</t>
  </si>
  <si>
    <t>ALL CHILD AR</t>
  </si>
  <si>
    <t>INCENTIVE CACULATION</t>
  </si>
  <si>
    <t>Before 2019</t>
  </si>
  <si>
    <t>Normal Rate</t>
  </si>
  <si>
    <t>Special Race</t>
  </si>
  <si>
    <t>Internal Service</t>
  </si>
  <si>
    <t>FTL Service</t>
  </si>
  <si>
    <t>Code</t>
  </si>
  <si>
    <t>Name</t>
  </si>
  <si>
    <t>Join</t>
  </si>
  <si>
    <t>Sec M.</t>
  </si>
  <si>
    <t>Invoice Date</t>
  </si>
  <si>
    <t>Payment Date</t>
  </si>
  <si>
    <t>Total Rev</t>
  </si>
  <si>
    <t>Discount</t>
  </si>
  <si>
    <t>Commission</t>
  </si>
  <si>
    <t>After Discount</t>
  </si>
  <si>
    <t>Public Rate</t>
  </si>
  <si>
    <t>Disc Rate</t>
  </si>
  <si>
    <t>Ar First 3 Month</t>
  </si>
  <si>
    <t>Ar After 3 Month</t>
  </si>
  <si>
    <t>&lt;Jul-18</t>
  </si>
  <si>
    <t>Rate</t>
  </si>
  <si>
    <t>Inc Amount</t>
  </si>
  <si>
    <t>Calculation Amount</t>
  </si>
  <si>
    <t>Bonus Amount</t>
  </si>
  <si>
    <t>Fisrt 3M Inc Amount</t>
  </si>
  <si>
    <t>After 3M Amount</t>
  </si>
  <si>
    <t>Totals</t>
  </si>
</sst>
</file>

<file path=xl/styles.xml><?xml version="1.0" encoding="utf-8"?>
<styleSheet xmlns="http://schemas.openxmlformats.org/spreadsheetml/2006/main">
  <numFmts count="3">
    <numFmt numFmtId="164" formatCode="dd-mm-yyyy"/>
    <numFmt numFmtId="165" formatCode="_(* #,##0_);_(* (#,##0);_(* &quot;-&quot;??_);_(@_)"/>
    <numFmt numFmtId="166" formatCode="0.0%"/>
  </numFmts>
  <fonts count="7">
    <font>
      <sz val="11"/>
      <name val="Calibri"/>
      <family val="2"/>
      <scheme val="minor"/>
    </font>
    <font>
      <b/>
      <sz val="11"/>
      <name val="Calibri"/>
      <scheme val="minor"/>
    </font>
    <font>
      <b/>
      <sz val="11"/>
      <color theme="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2F2F2"/>
      </patternFill>
    </fill>
    <fill>
      <patternFill patternType="solid">
        <fgColor rgb="FFDBE5F1"/>
      </patternFill>
    </fill>
    <fill>
      <patternFill patternType="solid">
        <fgColor rgb="FFF2DCDB"/>
      </patternFill>
    </fill>
    <fill>
      <patternFill patternType="solid">
        <fgColor rgb="FFEBF1DD"/>
      </patternFill>
    </fill>
    <fill>
      <patternFill patternType="solid">
        <fgColor rgb="FFDBEEE3"/>
      </patternFill>
    </fill>
    <fill>
      <patternFill patternType="solid">
        <fgColor rgb="FFFFFF00"/>
      </patternFill>
    </fill>
  </fills>
  <borders count="13">
    <border/>
    <border>
      <left style="thin">
        <color rgb="FFF79646"/>
      </left>
      <right style="dotted">
        <color rgb="FFF79646"/>
      </right>
      <top style="thin">
        <color rgb="FFF79646"/>
      </top>
    </border>
    <border>
      <left style="dotted">
        <color rgb="FFF79646"/>
      </left>
      <right style="dotted">
        <color rgb="FFF79646"/>
      </right>
      <top style="thin">
        <color rgb="FFF79646"/>
      </top>
      <bottom style="dotted">
        <color rgb="FFF79646"/>
      </bottom>
    </border>
    <border>
      <left style="dotted">
        <color rgb="FFF79646"/>
      </left>
      <right style="thin">
        <color rgb="FFF79646"/>
      </right>
      <top style="thin">
        <color rgb="FFF79646"/>
      </top>
      <bottom style="dotted">
        <color rgb="FFF79646"/>
      </bottom>
    </border>
    <border>
      <left style="thin">
        <color rgb="FFF79646"/>
      </left>
      <right style="dotted">
        <color rgb="FFF79646"/>
      </right>
      <top style="thin">
        <color rgb="FFF79646"/>
      </top>
      <bottom style="thin">
        <color rgb="FFF79646"/>
      </bottom>
    </border>
    <border>
      <left style="dotted">
        <color rgb="FFF79646"/>
      </left>
      <right style="dotted">
        <color rgb="FFF79646"/>
      </right>
      <top style="dotted">
        <color rgb="FFF79646"/>
      </top>
      <bottom style="thin">
        <color rgb="FFF79646"/>
      </bottom>
    </border>
    <border>
      <left style="dotted">
        <color rgb="FFF79646"/>
      </left>
      <right style="thin">
        <color rgb="FFF79646"/>
      </right>
      <top style="dotted">
        <color rgb="FFF79646"/>
      </top>
      <bottom style="thin">
        <color rgb="FFF79646"/>
      </bottom>
    </border>
    <border>
      <left style="thin">
        <color rgb="FFF79646"/>
      </left>
      <right style="hair">
        <color rgb="FFF79646"/>
      </right>
      <top style="thin">
        <color rgb="FFF79646"/>
      </top>
      <bottom style="hair">
        <color rgb="FFF79646"/>
      </bottom>
    </border>
    <border>
      <left style="hair">
        <color rgb="FFF79646"/>
      </left>
      <right style="hair">
        <color rgb="FFF79646"/>
      </right>
      <top style="thin">
        <color rgb="FFF79646"/>
      </top>
      <bottom style="hair">
        <color rgb="FFF79646"/>
      </bottom>
    </border>
    <border>
      <left style="hair">
        <color rgb="FFF79646"/>
      </left>
      <right style="thin">
        <color rgb="FFF79646"/>
      </right>
      <top style="thin">
        <color rgb="FFF79646"/>
      </top>
      <bottom style="hair">
        <color rgb="FFF79646"/>
      </bottom>
    </border>
    <border>
      <left style="thin">
        <color rgb="FFF79646"/>
      </left>
      <right style="hair">
        <color rgb="FFF79646"/>
      </right>
      <top style="hair">
        <color rgb="FFF79646"/>
      </top>
      <bottom style="thin">
        <color rgb="FFF79646"/>
      </bottom>
    </border>
    <border>
      <left style="hair">
        <color rgb="FFF79646"/>
      </left>
      <right style="hair">
        <color rgb="FFF79646"/>
      </right>
      <top style="hair">
        <color rgb="FFF79646"/>
      </top>
      <bottom style="thin">
        <color rgb="FFF79646"/>
      </bottom>
    </border>
    <border>
      <left style="hair">
        <color rgb="FFF79646"/>
      </left>
      <right style="thin">
        <color rgb="FFF79646"/>
      </right>
      <top style="hair">
        <color rgb="FFF79646"/>
      </top>
      <bottom style="thin">
        <color rgb="FFF79646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164" fontId="0" fillId="0" borderId="0" xfId="0" applyNumberFormat="1" applyFont="1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165" fontId="0" fillId="0" borderId="0" xfId="0" applyNumberFormat="1" applyBorder="1" applyAlignment="1">
      <alignment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166" fontId="4" fillId="0" borderId="5" xfId="0" applyNumberFormat="1" applyFont="1" applyBorder="1" applyAlignment="1">
      <alignment vertical="center"/>
    </xf>
    <xf numFmtId="165" fontId="4" fillId="0" borderId="5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vertical="center"/>
    </xf>
    <xf numFmtId="165" fontId="0" fillId="0" borderId="0" xfId="0" applyNumberFormat="1"/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165" fontId="0" fillId="0" borderId="6" xfId="0" applyNumberFormat="1" applyFont="1" applyBorder="1" applyAlignment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164" fontId="6" fillId="0" borderId="11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right" vertical="center"/>
    </xf>
    <xf numFmtId="164" fontId="6" fillId="0" borderId="11" xfId="0" applyNumberFormat="1" applyFont="1" applyBorder="1" applyAlignment="1">
      <alignment vertical="center"/>
    </xf>
    <xf numFmtId="166" fontId="6" fillId="8" borderId="11" xfId="0" applyNumberFormat="1" applyFont="1" applyFill="1" applyBorder="1" applyAlignment="1">
      <alignment vertical="center"/>
    </xf>
    <xf numFmtId="165" fontId="6" fillId="3" borderId="11" xfId="0" applyNumberFormat="1" applyFont="1" applyFill="1" applyBorder="1" applyAlignment="1">
      <alignment horizontal="right" vertical="center"/>
    </xf>
    <xf numFmtId="166" fontId="6" fillId="3" borderId="11" xfId="0" applyNumberFormat="1" applyFont="1" applyFill="1" applyBorder="1" applyAlignment="1">
      <alignment vertical="center"/>
    </xf>
    <xf numFmtId="165" fontId="6" fillId="4" borderId="11" xfId="0" applyNumberFormat="1" applyFont="1" applyFill="1" applyBorder="1" applyAlignment="1">
      <alignment vertical="center"/>
    </xf>
    <xf numFmtId="165" fontId="6" fillId="4" borderId="11" xfId="0" applyNumberFormat="1" applyFont="1" applyFill="1" applyBorder="1" applyAlignment="1">
      <alignment horizontal="right" vertical="center"/>
    </xf>
    <xf numFmtId="165" fontId="6" fillId="5" borderId="11" xfId="0" applyNumberFormat="1" applyFont="1" applyFill="1" applyBorder="1" applyAlignment="1">
      <alignment horizontal="right" vertical="center"/>
    </xf>
    <xf numFmtId="165" fontId="6" fillId="6" borderId="11" xfId="0" applyNumberFormat="1" applyFont="1" applyFill="1" applyBorder="1" applyAlignment="1">
      <alignment vertical="center"/>
    </xf>
    <xf numFmtId="165" fontId="6" fillId="7" borderId="11" xfId="0" applyNumberFormat="1" applyFont="1" applyFill="1" applyBorder="1" applyAlignment="1">
      <alignment vertical="center"/>
    </xf>
    <xf numFmtId="165" fontId="5" fillId="0" borderId="1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Relationship Id="rId6" Type="http://schemas.openxmlformats.org/officeDocument/2006/relationships/customXml" Target="/customXML/dataSourc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8" sqref="B8"/>
    </sheetView>
  </sheetViews>
  <sheetFormatPr defaultRowHeight="15"/>
  <cols>
    <col min="1" max="1" width="2.57" customWidth="1"/>
    <col min="2" max="2" width="6.71" customWidth="1"/>
    <col min="3" max="3" width="7.14" customWidth="1"/>
    <col min="4" max="4" width="14.71" customWidth="1"/>
    <col min="5" max="5" width="11.43" customWidth="1"/>
    <col min="6" max="6" width="10.86" customWidth="1"/>
    <col min="7" max="7" width="7.14" customWidth="1"/>
    <col min="8" max="8" width="10.86" customWidth="1"/>
    <col min="9" max="9" width="10.86" customWidth="1"/>
    <col min="10" max="10" width="17.57" customWidth="1"/>
    <col min="11" max="11" width="17.57" customWidth="1"/>
    <col min="12" max="12" width="10.29" customWidth="1"/>
    <col min="13" max="13" width="14.86" customWidth="1"/>
    <col min="14" max="14" width="14.86" customWidth="1"/>
    <col min="15" max="15" width="5.71" customWidth="1"/>
    <col min="16" max="16" width="16.29" customWidth="1"/>
    <col min="17" max="17" width="16.29" customWidth="1"/>
    <col min="18" max="18" width="6.43" bestFit="1" customWidth="1"/>
    <col min="19" max="19" width="5.29" bestFit="1" customWidth="1"/>
    <col min="20" max="20" width="13.86" customWidth="1"/>
    <col min="21" max="21" width="13.86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9.86" customWidth="1"/>
    <col min="27" max="27" width="13.71" customWidth="1"/>
    <col min="28" max="28" width="9.86" customWidth="1"/>
    <col min="29" max="29" width="13.71" customWidth="1"/>
    <col min="30" max="30" width="13.71" customWidth="1"/>
  </cols>
  <sheetData>
    <row r="1">
      <c r="A1" s="1" t="s">
        <v>0</v>
      </c>
      <c r="B1" s="1"/>
      <c r="J1" s="1" t="s">
        <v>1</v>
      </c>
    </row>
    <row r="2">
      <c r="C2" s="2"/>
      <c r="D2" s="2"/>
    </row>
    <row r="3">
      <c r="C3" s="2"/>
      <c r="D3" s="2"/>
    </row>
    <row r="4">
      <c r="A4" s="3" t="s">
        <v>2</v>
      </c>
      <c r="B4" s="3"/>
      <c r="C4" s="3"/>
      <c r="D4" s="4" t="str">
        <f>FIELD("IN_MONTH")</f>
        <v>[IN_MONTH]</v>
      </c>
      <c r="E4" s="5"/>
      <c r="F4" s="5"/>
      <c r="G4" s="5"/>
      <c r="H4" s="5"/>
      <c r="I4" s="6" t="s">
        <v>3</v>
      </c>
      <c r="J4" s="7">
        <f>SUMIF(B:B,"?????",M:M)</f>
        <v>0</v>
      </c>
      <c r="K4" s="5"/>
      <c r="L4" s="5"/>
      <c r="M4" s="5"/>
      <c r="N4" s="5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23.25" customHeight="1">
      <c r="B5" s="9" t="s">
        <v>4</v>
      </c>
      <c r="C5" s="10" t="s">
        <v>5</v>
      </c>
      <c r="D5" s="10"/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1" t="s">
        <v>17</v>
      </c>
      <c r="Q5" s="10" t="s">
        <v>18</v>
      </c>
      <c r="R5" s="10"/>
      <c r="S5" s="10" t="s">
        <v>19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2"/>
    </row>
    <row r="6">
      <c r="B6" s="13" t="str">
        <f>FIELD("username")</f>
        <v>[username]</v>
      </c>
      <c r="C6" s="14" t="str">
        <f>FIELD("lastname")&amp;" " &amp; FIELD("firstname")</f>
        <v>[lastname] [firstname]</v>
      </c>
      <c r="D6" s="14"/>
      <c r="E6" s="14" t="str">
        <f>FIELD("postion_description")</f>
        <v>[postion_description]</v>
      </c>
      <c r="F6" s="14" t="str">
        <f>FIELD("zone_description")</f>
        <v>[zone_description]</v>
      </c>
      <c r="G6" s="15" t="str">
        <f>FIELD("PIC")</f>
        <v>[PIC]</v>
      </c>
      <c r="H6" s="14" t="str">
        <f>FIELD("name")</f>
        <v>[name]</v>
      </c>
      <c r="I6" s="16">
        <v>0</v>
      </c>
      <c r="J6" s="17" t="str">
        <f>FIELD("TARGET")</f>
        <v>[TARGET]</v>
      </c>
      <c r="K6" s="17">
        <f>IFERROR(IF(N6&lt;4,Q6,SUM(RANGE($J$8))),0)</f>
        <v>0</v>
      </c>
      <c r="L6" s="18">
        <f>IFERROR(K6/J6,0)</f>
        <v>0</v>
      </c>
      <c r="M6" s="17">
        <f>IFERROR(IF(OR(N6=3,N6=4),SUM(RANGE($AD$8))+AD6,IF(N6=1,0.6%,IF(N6=2,0.65%,IF(N6=3,0.6%,0)))*IF(L6&lt;0.8,0,IF(L6&lt;1,L6,1))*IF(RIGHT(RANGE($D$4),2)="03",1,0)),0)</f>
        <v>0</v>
      </c>
      <c r="N6" s="17" t="str">
        <f>FIELD("postion")</f>
        <v>[postion]</v>
      </c>
      <c r="O6" s="16">
        <f>IF(N6=4,0.5%,IF(N6=5,0.3%,0))</f>
        <v>0</v>
      </c>
      <c r="P6" s="19">
        <f>IFERROR(SUM(RANGE($P$8)),0)</f>
        <v>0</v>
      </c>
      <c r="Q6" s="17">
        <f>SUMIF($G:$G,B6,$K:$K)</f>
        <v>0</v>
      </c>
      <c r="R6" s="20"/>
      <c r="S6" s="20" t="s">
        <v>20</v>
      </c>
      <c r="T6" s="20"/>
      <c r="U6" s="21" t="s">
        <v>21</v>
      </c>
      <c r="V6" s="21"/>
      <c r="W6" s="21"/>
      <c r="X6" s="22" t="s">
        <v>22</v>
      </c>
      <c r="Y6" s="22"/>
      <c r="Z6" s="23" t="s">
        <v>23</v>
      </c>
      <c r="AA6" s="23"/>
      <c r="AB6" s="24" t="s">
        <v>24</v>
      </c>
      <c r="AC6" s="24"/>
      <c r="AD6" s="25">
        <f>IF(IFERROR(SUM(RANGE($Y$8))*O6,0)&gt;2000000,2000000,IFERROR(SUM(RANGE($Y$8))*O6,0))</f>
        <v>0</v>
      </c>
    </row>
    <row r="7">
      <c r="C7" s="26" t="s">
        <v>25</v>
      </c>
      <c r="D7" s="27" t="s">
        <v>26</v>
      </c>
      <c r="E7" s="27"/>
      <c r="F7" s="27" t="s">
        <v>27</v>
      </c>
      <c r="G7" s="27" t="s">
        <v>28</v>
      </c>
      <c r="H7" s="28" t="s">
        <v>29</v>
      </c>
      <c r="I7" s="28" t="s">
        <v>30</v>
      </c>
      <c r="J7" s="27" t="s">
        <v>31</v>
      </c>
      <c r="K7" s="27" t="s">
        <v>32</v>
      </c>
      <c r="L7" s="27" t="s">
        <v>33</v>
      </c>
      <c r="M7" s="27" t="s">
        <v>34</v>
      </c>
      <c r="N7" s="27" t="s">
        <v>35</v>
      </c>
      <c r="O7" s="29" t="s">
        <v>36</v>
      </c>
      <c r="P7" s="28" t="s">
        <v>37</v>
      </c>
      <c r="Q7" s="28" t="s">
        <v>38</v>
      </c>
      <c r="R7" s="30" t="s">
        <v>39</v>
      </c>
      <c r="S7" s="30" t="s">
        <v>40</v>
      </c>
      <c r="T7" s="30" t="s">
        <v>41</v>
      </c>
      <c r="U7" s="31" t="s">
        <v>42</v>
      </c>
      <c r="V7" s="32" t="s">
        <v>41</v>
      </c>
      <c r="W7" s="32" t="s">
        <v>43</v>
      </c>
      <c r="X7" s="33" t="s">
        <v>44</v>
      </c>
      <c r="Y7" s="33" t="s">
        <v>45</v>
      </c>
      <c r="Z7" s="34" t="s">
        <v>42</v>
      </c>
      <c r="AA7" s="35" t="s">
        <v>41</v>
      </c>
      <c r="AB7" s="36" t="s">
        <v>42</v>
      </c>
      <c r="AC7" s="37" t="s">
        <v>41</v>
      </c>
      <c r="AD7" s="38" t="s">
        <v>46</v>
      </c>
    </row>
    <row r="8">
      <c r="C8" s="39" t="str">
        <f>FIELD("ma_kh")</f>
        <v>[ma_kh]</v>
      </c>
      <c r="D8" s="40" t="str">
        <f>FIELD("ten_kh")</f>
        <v>[ten_kh]</v>
      </c>
      <c r="E8" s="40"/>
      <c r="F8" s="41" t="str">
        <f>FIELD("join_date")</f>
        <v>[join_date]</v>
      </c>
      <c r="G8" s="42" t="str">
        <f>FIELD("SERVICE_PERIOD")</f>
        <v>[SERVICE_PERIOD]</v>
      </c>
      <c r="H8" s="43" t="str">
        <f>FIELD("invoice_date")</f>
        <v>[invoice_date]</v>
      </c>
      <c r="I8" s="43" t="str">
        <f>FIELD("payment_date")</f>
        <v>[payment_date]</v>
      </c>
      <c r="J8" s="42" t="str">
        <f>FIELD("doanh_thu")</f>
        <v>[doanh_thu]</v>
      </c>
      <c r="K8" s="42" t="str">
        <f>FIELD("DC")</f>
        <v>[DC]</v>
      </c>
      <c r="L8" s="42" t="str">
        <f>FIELD("COM")</f>
        <v>[COM]</v>
      </c>
      <c r="M8" s="42">
        <f>IFERROR(J8-K8-L8,0)</f>
        <v>0</v>
      </c>
      <c r="N8" s="42" t="str">
        <f>FIELD("CUOC_PUBLIC")</f>
        <v>[CUOC_PUBLIC]</v>
      </c>
      <c r="O8" s="44">
        <f>IFERROR(IF(1 - M8/N8&lt;0,0,1-M8/N8),0)</f>
        <v>0</v>
      </c>
      <c r="P8" s="42" t="str">
        <f>FIELD("First3Month")</f>
        <v>[First3Month]</v>
      </c>
      <c r="Q8" s="42" t="str">
        <f>FIELD("After3Month")</f>
        <v>[After3Month]</v>
      </c>
      <c r="R8" s="45">
        <f>IF(F8&lt;DATEVALUE("2018-07-01"),1,0)</f>
        <v>0</v>
      </c>
      <c r="S8" s="46">
        <f>IF(R8=1,1%,0)</f>
        <v>0</v>
      </c>
      <c r="T8" s="45">
        <f>IFERROR(S8*M8,0)</f>
        <v>0</v>
      </c>
      <c r="U8" s="47">
        <f>IF(O8&lt;=0.12,1,0)*(1-R8)*M8</f>
        <v>0</v>
      </c>
      <c r="V8" s="48">
        <f>IF(RANGE($L$6)&lt;0.8,0,IF(RANGE($L$6)&lt;1,RANGE($L$6),1))*IF(G8&lt;3,0.12 - O8,0.01) *U8</f>
        <v>0</v>
      </c>
      <c r="W8" s="48">
        <f>IF(RANGE($L$6)&gt;1,IF(RANGE($L$6)&lt;=1.1,1,IF(RANGE($L$6)&lt;=1.2,2,IF(RANGE($L$6)&lt;=1.5,3,5))),0) * 1000000</f>
        <v>0</v>
      </c>
      <c r="X8" s="49">
        <f>IF(AND(P8&gt;=150000000,P8&lt;300000000),5000000,IF(AND(P8&gt;=300000000,P8&lt;500000000),10000000,IF(AND(P8&gt;=300000000,P8&lt;500000000),15000000,IF(AND(P8&gt;=500000000,P8&lt;3000000000),20000000,IF(P8&gt;=30000000000,35000000,0))))) * (1-R8)</f>
        <v>35000000</v>
      </c>
      <c r="Y8" s="49">
        <f>IFERROR(Q8 * (1-R8),0)</f>
        <v>0</v>
      </c>
      <c r="Z8" s="50" t="str">
        <f>IF(R8=1,0,FIELD("PriceType3"))</f>
        <v>[PriceType3]</v>
      </c>
      <c r="AA8" s="50">
        <f>IFERROR((1-R8) * Z8 * 2%,0)</f>
        <v>0</v>
      </c>
      <c r="AB8" s="51" t="str">
        <f>IF(R8=0,FIELD("PriceType4"),0)</f>
        <v>[PriceType4]</v>
      </c>
      <c r="AC8" s="51">
        <f> IFERROR(AB8 * (1-R8) * 2%,0)</f>
        <v>0</v>
      </c>
      <c r="AD8" s="52">
        <f>T8+V8+W8+X8+AA8+AC8</f>
        <v>35000000</v>
      </c>
    </row>
  </sheetData>
  <mergeCells count="13">
    <mergeCell ref="C5:D5"/>
    <mergeCell ref="C6:D6"/>
    <mergeCell ref="A4:C4"/>
    <mergeCell ref="D8:E8"/>
    <mergeCell ref="D7:E7"/>
    <mergeCell ref="S6:T6"/>
    <mergeCell ref="U6:W6"/>
    <mergeCell ref="X6:Y6"/>
    <mergeCell ref="Z6:AA6"/>
    <mergeCell ref="AB6:AC6"/>
    <mergeCell ref="S5:AD5"/>
    <mergeCell ref="C2:D2"/>
    <mergeCell ref="C3:D3"/>
  </mergeCells>
  <pageMargins left="0.25" right="0.25" top="0.25" bottom="0.25" header="0" footer="0"/>
  <pageSetup paperSize="9" orientation="landscape"/>
</worksheet>
</file>

<file path=customXML/dataSources.xml><?xml version="1.0" encoding="utf-8"?>
<MailMerge Default="0">
  <DataSources DataMember="IN_MONTH">
    <DataSource TypeName="DevExpress.DataAccess.Sql.SqlDataSource">
      <SqlDataSource Name="KEVN">
        <Connection Name="localhost_Incentive_Connection" ProviderKey="MSSqlServer">
          <Parameters>
            <Parameter Name="server" Value="10.10.10.87"/>
            <Parameter Name="database" Value="Incentive"/>
            <Parameter Name="useIntegratedSecurity" Value="False"/>
            <Parameter Name="read only" Value="1"/>
            <Parameter Name="generateConnectionHelper" Value="false"/>
            <Parameter Name="userid" Value="incentive"/>
            <Parameter Name="password" Value="Zz123456"/>
          </Parameters>
        </Connection>
        <Query Type="SelectQuery" Name="IN_MONTH">
          <Parameter Name="FROM_DATE" Type="System.String">2018-07</Parameter>
          <Parameter Name="TO_DATE" Type="System.String">2018-09</Parameter>
          <Tables>
            <Table Name="nc_accounting_temp_revenue" X="30" Y="30" Width="125" Height="362"/>
          </Tables>
          <Columns>
            <Column Table="nc_accounting_temp_revenue" Name="IN_MONTH"/>
            <Expression Alias="REF">1</Expression>
          </Columns>
          <Sorting>
            <Column Table="nc_accounting_temp_revenue" Name="IN_MONTH"/>
          </Sorting>
          <Grouping>
            <Column Table="nc_accounting_temp_revenue" Name="IN_MONTH"/>
          </Grouping>
          <Filter>[nc_accounting_temp_revenue.IN_MONTH] &gt;= ?FROM_DATE And [nc_accounting_temp_revenue.IN_MONTH] &lt;= ?TO_DATE</Filter>
          <GroupFilter/>
          <Meta X="270" Y="20" Width="100" Height="71"/>
        </Query>
        <Query Type="SelectQuery" Name="ROLE">
          <Parameter Name="FROM_DATE" Type="System.DateTime">636503616000000000</Parameter>
          <Parameter Name="TO_DATE" Type="System.DateTime">636818112000000000</Parameter>
          <Tables>
            <Table Name="nc_acc_kpi_saler_role" X="30" Y="30" Width="125" Height="381"/>
            <Table Name="nc_acc_kpi_setting" X="185" Y="30" Width="125" Height="400"/>
            <Table Name="nc_core_user" X="340" Y="30" Width="125" Height="495"/>
            <Table Name="nc_core_user" Alias="nc_core_user_1" X="495" Y="30" Width="125" Height="495"/>
            <Table Name="nc_acc_kpi_postion" X="650" Y="30" Width="125" Height="248"/>
            <Table Name="nc_acc_kpi_zone" X="805" Y="30" Width="125" Height="305"/>
            <Table Name="nc_acc_kpi_month" X="960" Y="30" Width="125" Height="115"/>
            <Relation Type="Inner" Parent="nc_acc_kpi_saler_role" Nested="nc_acc_kpi_setting">
              <KeyColumn Parent="kpi_id" Nested="id"/>
            </Relation>
            <Relation Type="LeftOuter" Parent="nc_acc_kpi_saler_role" Nested="nc_core_user">
              <KeyColumn Parent="user" Nested="id"/>
            </Relation>
            <Relation Type="LeftOuter" Parent="nc_acc_kpi_saler_role" Nested="nc_core_user_1">
              <KeyColumn Parent="parent" Nested="id"/>
            </Relation>
            <Relation Type="LeftOuter" Parent="nc_acc_kpi_setting" Nested="nc_acc_kpi_postion">
              <KeyColumn Parent="postion" Nested="id"/>
            </Relation>
            <Relation Type="LeftOuter" Parent="nc_acc_kpi_setting" Nested="nc_acc_kpi_zone">
              <KeyColumn Parent="zone" Nested="id"/>
            </Relation>
            <Relation Type="Inner" Parent="nc_acc_kpi_saler_role" Nested="nc_acc_kpi_month">
              <KeyColumn Parent="type" Nested="REF"/>
            </Relation>
          </Tables>
          <Columns>
            <Column Table="nc_acc_kpi_saler_role" Name="user"/>
            <Column Table="nc_acc_kpi_setting" Name="name"/>
            <Column Table="nc_acc_kpi_setting" Name="type"/>
            <Column Table="nc_acc_kpi_setting" Name="zone"/>
            <Column Table="nc_acc_kpi_setting" Name="postion"/>
            <Column Table="nc_acc_kpi_setting" Name="default"/>
            <Column Table="nc_acc_kpi_setting" Name="value" Alias="TARGET"/>
            <Column Table="nc_acc_kpi_setting" Name="formula"/>
            <Expression Alias="PARENT">ISNULL([nc_acc_kpi_saler_role.parent],[nc_acc_kpi_saler_role.user] )</Expression>
            <Column Table="nc_core_user" Name="username"/>
            <Column Table="nc_core_user" Name="lastname"/>
            <Column Table="nc_core_user" Name="firstname"/>
            <Column Table="nc_core_user_1" Name="username" Alias="PIC"/>
            <Column Table="nc_acc_kpi_postion" Name="name" Alias="postion_name"/>
            <Column Table="nc_acc_kpi_postion" Name="description" Alias="postion_description"/>
            <Column Table="nc_acc_kpi_zone" Name="name" Alias="zone_name"/>
            <Column Table="nc_acc_kpi_zone" Name="description" Alias="zone_description"/>
            <Column Table="nc_acc_kpi_month" Name="IN_MONTH"/>
            <Column Table="nc_acc_kpi_month" Name="MONTH"/>
          </Columns>
          <Sorting>
            <Column Table="nc_acc_kpi_setting" Name="postion"/>
            <Column Table="nc_core_user" Name="username"/>
            <Column Table="nc_acc_kpi_setting" Name="zone"/>
          </Sorting>
          <Filter>[nc_acc_kpi_saler_role._active] = '1' And [nc_acc_kpi_saler_role._deleted] = '0' And [nc_acc_kpi_setting._active] = '1' And [nc_acc_kpi_setting._deleted] = '0' And ([nc_acc_kpi_saler_role.from_date] Is Null Or [nc_acc_kpi_saler_role.from_date] &lt;= ?FROM_DATE) And ([nc_acc_kpi_saler_role.to_date] Is Null Or [nc_acc_kpi_saler_role.to_date] &gt;= ?TO_DATE) And ([nc_acc_kpi_setting.from_date] Is Null Or [nc_acc_kpi_setting.from_date] &lt;= ?FROM_DATE) And ([nc_acc_kpi_setting.to_date] Is Null Or [nc_acc_kpi_setting.to_date] &gt;= ?TO_DATE)</Filter>
          <GroupFilter/>
          <Meta X="140" Y="20" Width="100" Height="360"/>
        </Query>
        <Query Type="SelectQuery" Name="DATA">
          <Tables>
            <Table Name="nc_acc_kpi_data_new" X="30" Y="30" Width="125" Height="1350"/>
          </Tables>
          <Columns>
            <Column Table="nc_acc_kpi_data_new" Name="ma_kh"/>
            <Column Table="nc_acc_kpi_data_new" Name="ten_kh"/>
            <Column Table="nc_acc_kpi_data_new" Name="join_date"/>
            <Column Table="nc_acc_kpi_data_new" Name="customer_type"/>
            <Column Table="nc_acc_kpi_data_new" Name="SERVICE_PERIOD"/>
            <Column Table="nc_acc_kpi_data_new" Name="in_month"/>
            <Column Table="nc_acc_kpi_data_new" Name="doanh_thu"/>
            <Column Table="nc_acc_kpi_data_new" Name="num_package"/>
            <Expression Alias="DC">isnull([nc_acc_kpi_data_new.dc],0)</Expression>
            <Column Table="nc_acc_kpi_data_new" Name="person_com_rate"/>
            <Column Table="nc_acc_kpi_data_new" Name="person_com_target"/>
            <Column Table="nc_acc_kpi_data_new" Name="customer_com_rate"/>
            <Column Table="nc_acc_kpi_data_new" Name="customer_com_target"/>
            <Column Table="nc_acc_kpi_data_new" Name="sale_com_rate"/>
            <Column Table="nc_acc_kpi_data_new" Name="sale_com_target"/>
            <Column Table="nc_acc_kpi_data_new" Name="SALE_MAN"/>
            <Column Table="nc_acc_kpi_data_new" Name="PriceType1"/>
            <Column Table="nc_acc_kpi_data_new" Name="PriceType1A"/>
            <Column Table="nc_acc_kpi_data_new" Name="PriceType1B"/>
            <Column Table="nc_acc_kpi_data_new" Name="PriceType2"/>
            <Column Table="nc_acc_kpi_data_new" Name="PriceType2A"/>
            <Column Table="nc_acc_kpi_data_new" Name="PriceType2B"/>
            <Column Table="nc_acc_kpi_data_new" Name="PriceType3"/>
            <Column Table="nc_acc_kpi_data_new" Name="PriceType4"/>
            <Column Table="nc_acc_kpi_data_new" Name="IncentiveType1"/>
            <Column Table="nc_acc_kpi_data_new" Name="IncentiveType3"/>
            <Column Table="nc_acc_kpi_data_new" Name="IncentiveType4"/>
            <Expression Alias="COM">isnull([nc_acc_kpi_data_new.com],0)</Expression>
            <Column Table="nc_acc_kpi_data_new" Name="CUOC_PUBLIC"/>
            <Column Table="nc_acc_kpi_data_new" Name="First3Month"/>
            <Column Table="nc_acc_kpi_data_new" Name="After3Month"/>
            <Column Table="nc_acc_kpi_data_new" Name="invoice_date"/>
            <Column Table="nc_acc_kpi_data_new" Name="payment_date"/>
          </Columns>
          <Sorting>
            <Column Table="nc_acc_kpi_data_new" Name="in_month"/>
            <Column Table="nc_acc_kpi_data_new" Name="ma_kh"/>
          </Sorting>
          <Filter/>
          <GroupFilter/>
          <Meta X="740" Y="20" Width="100" Height="564"/>
        </Query>
        <Relation Master="ROLE" Detail="DATA">
          <KeyColumn Master="username" Detail="SALE_MAN"/>
          <KeyColumn Master="IN_MONTH" Detail="in_month"/>
        </Relation>
        <Relation Master="IN_MONTH" Detail="ROLE">
          <KeyColumn Master="IN_MONTH" Detail="IN_MONTH"/>
          <KeyColumn Master="REF" Detail="type"/>
        </Relation>
        <ResultSchema>
          <DataSet Name="KEVN">
            <View Name="IN_MONTH">
              <Field Name="IN_MONTH" Type="String"/>
              <Field Name="REF" Type="Int32"/>
            </View>
            <View Name="ROLE">
              <Field Name="user" Type="Int32"/>
              <Field Name="name" Type="String"/>
              <Field Name="type" Type="Int32"/>
              <Field Name="zone" Type="Int32"/>
              <Field Name="postion" Type="Int32"/>
              <Field Name="default" Type="Decimal"/>
              <Field Name="TARGET" Type="Decimal"/>
              <Field Name="formula" Type="String"/>
              <Field Name="PARENT" Type="Int32"/>
              <Field Name="username" Type="String"/>
              <Field Name="lastname" Type="String"/>
              <Field Name="firstname" Type="String"/>
              <Field Name="PIC" Type="String"/>
              <Field Name="postion_name" Type="String"/>
              <Field Name="postion_description" Type="String"/>
              <Field Name="zone_name" Type="String"/>
              <Field Name="zone_description" Type="String"/>
              <Field Name="IN_MONTH" Type="String"/>
              <Field Name="MONTH" Type="DateTime"/>
            </View>
            <View Name="DATA">
              <Field Name="ma_kh" Type="String"/>
              <Field Name="ten_kh" Type="String"/>
              <Field Name="join_date" Type="DateTime"/>
              <Field Name="customer_type" Type="Int32"/>
              <Field Name="SERVICE_PERIOD" Type="Int32"/>
              <Field Name="in_month" Type="String"/>
              <Field Name="doanh_thu" Type="Decimal"/>
              <Field Name="num_package" Type="Int32"/>
              <Field Name="DC" Type="Decimal"/>
              <Field Name="person_com_rate" Type="Decimal"/>
              <Field Name="person_com_target" Type="String"/>
              <Field Name="customer_com_rate" Type="Decimal"/>
              <Field Name="customer_com_target" Type="String"/>
              <Field Name="sale_com_rate" Type="Decimal"/>
              <Field Name="sale_com_target" Type="String"/>
              <Field Name="SALE_MAN" Type="String"/>
              <Field Name="PriceType1" Type="Decimal"/>
              <Field Name="PriceType1A" Type="Decimal"/>
              <Field Name="PriceType1B" Type="Decimal"/>
              <Field Name="PriceType2" Type="Decimal"/>
              <Field Name="PriceType2A" Type="Decimal"/>
              <Field Name="PriceType2B" Type="Decimal"/>
              <Field Name="PriceType3" Type="Decimal"/>
              <Field Name="PriceType4" Type="Decimal"/>
              <Field Name="IncentiveType1" Type="Decimal"/>
              <Field Name="IncentiveType3" Type="Decimal"/>
              <Field Name="IncentiveType4" Type="Decimal"/>
              <Field Name="COM" Type="Decimal"/>
              <Field Name="CUOC_PUBLIC" Type="Decimal"/>
              <Field Name="First3Month" Type="Decimal"/>
              <Field Name="After3Month" Type="Decimal"/>
              <Field Name="invoice_date" Type="DateTime"/>
              <Field Name="payment_date" Type="DateTime"/>
            </View>
            <Relation Master="IN_MONTH" Detail="ROLE">
              <KeyColumn Master="IN_MONTH" Detail="IN_MONTH"/>
              <KeyColumn Master="REF" Detail="type"/>
            </Relation>
            <Relation Master="ROLE" Detail="DATA">
              <KeyColumn Master="username" Detail="SALE_MAN"/>
              <KeyColumn Master="IN_MONTH" Detail="in_month"/>
            </Relation>
          </DataSet>
        </ResultSchema>
        <ConnectionOptions CloseConnection="true"/>
      </SqlDataSource>
    </DataSource>
  </DataSources>
</MailMerge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THINHKERRY\Thinh</dc:creator>
  <cp:lastModifiedBy>Thinh Nguyen</cp:lastModifiedBy>
  <cp:lastPrinted>2019-03-29T09:03:08Z</cp:lastPrinted>
  <dcterms:created xsi:type="dcterms:W3CDTF">2019-03-27T14:22:37Z</dcterms:created>
  <dcterms:modified xsi:type="dcterms:W3CDTF">2019-05-20T03:46:02Z</dcterms:modified>
</cp:coreProperties>
</file>