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Metodika\02_Metodické_úpravy\2024\20240910_DAP zdaňovací období 2024\ČSOB HB\"/>
    </mc:Choice>
  </mc:AlternateContent>
  <xr:revisionPtr revIDLastSave="0" documentId="13_ncr:1_{C21D01A9-D51D-476F-8257-F3BE27D3AF9A}" xr6:coauthVersionLast="47" xr6:coauthVersionMax="47" xr10:uidLastSave="{00000000-0000-0000-0000-000000000000}"/>
  <bookViews>
    <workbookView xWindow="-108" yWindow="-108" windowWidth="23256" windowHeight="12456" xr2:uid="{DE4C5044-95D9-4736-B1DB-F6ED6E19B7FC}"/>
  </bookViews>
  <sheets>
    <sheet name="D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J8" i="1"/>
  <c r="O14" i="1"/>
  <c r="D17" i="1"/>
  <c r="M20" i="1" s="1"/>
  <c r="J20" i="1"/>
  <c r="K20" i="1"/>
  <c r="L20" i="1"/>
  <c r="E21" i="1"/>
  <c r="D21" i="1" s="1"/>
  <c r="J21" i="1"/>
  <c r="K21" i="1"/>
  <c r="L21" i="1"/>
  <c r="E22" i="1"/>
  <c r="D22" i="1" s="1"/>
  <c r="J22" i="1"/>
  <c r="K22" i="1"/>
  <c r="L22" i="1"/>
  <c r="E23" i="1"/>
  <c r="D23" i="1" s="1"/>
  <c r="J23" i="1"/>
  <c r="K23" i="1"/>
  <c r="L23" i="1"/>
  <c r="E24" i="1"/>
  <c r="D24" i="1" s="1"/>
  <c r="H25" i="1"/>
  <c r="H29" i="1"/>
  <c r="I29" i="1"/>
  <c r="J29" i="1"/>
  <c r="K29" i="1"/>
  <c r="L29" i="1"/>
  <c r="H32" i="1"/>
  <c r="I32" i="1"/>
  <c r="J32" i="1"/>
  <c r="K32" i="1"/>
  <c r="L32" i="1"/>
  <c r="H34" i="1"/>
  <c r="I34" i="1"/>
  <c r="J34" i="1"/>
  <c r="K34" i="1"/>
  <c r="L34" i="1"/>
  <c r="K25" i="1" l="1"/>
  <c r="L37" i="1" s="1"/>
  <c r="M21" i="1"/>
  <c r="M23" i="1"/>
  <c r="J3" i="1"/>
  <c r="M22" i="1"/>
  <c r="K38" i="1" l="1"/>
  <c r="H37" i="1"/>
  <c r="K37" i="1"/>
  <c r="L38" i="1"/>
  <c r="M38" i="1"/>
  <c r="J37" i="1"/>
  <c r="H38" i="1"/>
  <c r="I37" i="1"/>
  <c r="I38" i="1"/>
  <c r="M37" i="1"/>
  <c r="J38" i="1"/>
  <c r="H41" i="1"/>
  <c r="H40" i="1"/>
  <c r="I40" i="1"/>
  <c r="J40" i="1"/>
  <c r="K40" i="1"/>
  <c r="L40" i="1"/>
  <c r="M40" i="1"/>
  <c r="H39" i="1" l="1"/>
  <c r="J45" i="1" s="1"/>
  <c r="E20" i="1" s="1"/>
  <c r="I45" i="1" s="1"/>
  <c r="D20" i="1" s="1"/>
  <c r="D26" i="1" s="1"/>
</calcChain>
</file>

<file path=xl/sharedStrings.xml><?xml version="1.0" encoding="utf-8"?>
<sst xmlns="http://schemas.openxmlformats.org/spreadsheetml/2006/main" count="84" uniqueCount="73">
  <si>
    <t>Dílčí základ daně dle §7</t>
  </si>
  <si>
    <t>ZO</t>
  </si>
  <si>
    <t>Měsíční</t>
  </si>
  <si>
    <t>měsíční dopočtená daň</t>
  </si>
  <si>
    <t>měsíční sleva na poplatníka</t>
  </si>
  <si>
    <t>pojištění celkem</t>
  </si>
  <si>
    <t>ZP - vypočtený</t>
  </si>
  <si>
    <t>SP - vypočtený</t>
  </si>
  <si>
    <t>ZP - maximální vyměřovací základ</t>
  </si>
  <si>
    <t>ZP - % z vyměřovacího základu</t>
  </si>
  <si>
    <t>ZP - roční minimální záloha</t>
  </si>
  <si>
    <t>rozhodný příjem</t>
  </si>
  <si>
    <t>SP - vedlejší roční minimální záloha</t>
  </si>
  <si>
    <t>SP - maximální vyměřovací základ</t>
  </si>
  <si>
    <t>SP - % z vyměřovacího základu</t>
  </si>
  <si>
    <t>*** Není-li vyplněn, zadává se hodnota z Výkazu zisku a ztráty (sloupec "běžné" období) jako součet hodnot v řádcích označených A. Výkonová spotřeba + B. Změna stavu zásob vlastní činnosti + C. Aktivace + D. Osobní náklady + * Finanční výsledek hospodaření (jen pokud je zde uvedena záporná hodnota; částka se přičítá bez mínusu).</t>
  </si>
  <si>
    <t>SP - hlavní roční minimální záloha</t>
  </si>
  <si>
    <t>** Není-li vyplněn, zadává se hodnota z Výkaz zisku a ztráty (sloupec "běžné" období) jako součet hodnot v řádcích označených I. Tržby za prodeje výrobků a služeb + II. Tržby za prodej zboží  + DP, Příloha č.1 ř. (112) Váš podíl jako společníka v.o.s. nebo komplementáře k. s. (pokud je zde uvedena záporná hodnota, tak se částka odečítá).</t>
  </si>
  <si>
    <t>* V případě uvedené záporné hodnoty v DaP, uveďte 0</t>
  </si>
  <si>
    <t>verze 11_0/2024</t>
  </si>
  <si>
    <t>Celkový příjem Kč</t>
  </si>
  <si>
    <t>vyměřovací základ</t>
  </si>
  <si>
    <t>výdaje z nájmu</t>
  </si>
  <si>
    <t>Příjem z pronájmu neuvedený v DP</t>
  </si>
  <si>
    <t>Dílčí základ daně dle §10</t>
  </si>
  <si>
    <t>Dílčí základ daně dle §9</t>
  </si>
  <si>
    <t>Dílčí základ daně dle §8</t>
  </si>
  <si>
    <t>výpisy příjem-výdaj</t>
  </si>
  <si>
    <t>poměr výdajů</t>
  </si>
  <si>
    <t>ZO příjem-výdaj</t>
  </si>
  <si>
    <t>výdaj ZO</t>
  </si>
  <si>
    <t>modifikace paušálu</t>
  </si>
  <si>
    <t>max. roční výdaj</t>
  </si>
  <si>
    <t>limity paušálů:</t>
  </si>
  <si>
    <t>Průměrný příjem z výpisú účtu za 3M</t>
  </si>
  <si>
    <t>Doložené výpisy z účtu za období (v měsících)</t>
  </si>
  <si>
    <t>Modifikované výdaje</t>
  </si>
  <si>
    <t>Úhrn příjmu z pronájmu neuvedeného v DP</t>
  </si>
  <si>
    <t>Jednorázová rekonstrukce</t>
  </si>
  <si>
    <t>Úroky</t>
  </si>
  <si>
    <r>
      <t xml:space="preserve">řádek 102 </t>
    </r>
    <r>
      <rPr>
        <b/>
        <sz val="10"/>
        <color theme="5" tint="-0.499984740745262"/>
        <rFont val="Arial"/>
        <family val="2"/>
        <charset val="238"/>
      </rPr>
      <t>***</t>
    </r>
  </si>
  <si>
    <r>
      <t>řádek 101</t>
    </r>
    <r>
      <rPr>
        <b/>
        <sz val="10"/>
        <color theme="8" tint="-0.249977111117893"/>
        <rFont val="Arial"/>
        <family val="2"/>
        <charset val="238"/>
      </rPr>
      <t>**</t>
    </r>
  </si>
  <si>
    <t>Odpisy nemovitosti</t>
  </si>
  <si>
    <r>
      <t xml:space="preserve">Řádek 74 DP - daň </t>
    </r>
    <r>
      <rPr>
        <b/>
        <sz val="10"/>
        <color rgb="FFFF0000"/>
        <rFont val="Arial"/>
        <family val="2"/>
        <charset val="238"/>
      </rPr>
      <t>*</t>
    </r>
  </si>
  <si>
    <r>
      <t xml:space="preserve">Řádek 42 DP - základ daně </t>
    </r>
    <r>
      <rPr>
        <b/>
        <sz val="10"/>
        <color rgb="FFFF0000"/>
        <rFont val="Arial"/>
        <family val="2"/>
        <charset val="238"/>
      </rPr>
      <t>*</t>
    </r>
  </si>
  <si>
    <t>Řádek 202 DP</t>
  </si>
  <si>
    <t>Počet měsíců</t>
  </si>
  <si>
    <r>
      <t xml:space="preserve">Řádek 40 DP - ročně </t>
    </r>
    <r>
      <rPr>
        <b/>
        <sz val="10"/>
        <color rgb="FFFF0000"/>
        <rFont val="Arial"/>
        <family val="2"/>
        <charset val="238"/>
      </rPr>
      <t>*</t>
    </r>
  </si>
  <si>
    <t>Řádek 201 DP</t>
  </si>
  <si>
    <t>ANO</t>
  </si>
  <si>
    <t xml:space="preserve">Uplatnění výdaje procentem </t>
  </si>
  <si>
    <t>Příloha 2 Příjmů z nájmu (§ 9 zákona)</t>
  </si>
  <si>
    <t>zobrazit 42 a 74</t>
  </si>
  <si>
    <r>
      <t xml:space="preserve">Řádek 39 DP - ročně </t>
    </r>
    <r>
      <rPr>
        <b/>
        <sz val="10"/>
        <color rgb="FFFF0000"/>
        <rFont val="Arial"/>
        <family val="2"/>
        <charset val="238"/>
      </rPr>
      <t>*</t>
    </r>
  </si>
  <si>
    <t>zobrazit 101 a 102</t>
  </si>
  <si>
    <r>
      <t xml:space="preserve">Řádek 38 DP - ročně </t>
    </r>
    <r>
      <rPr>
        <b/>
        <sz val="10"/>
        <color rgb="FFFF0000"/>
        <rFont val="Arial"/>
        <family val="2"/>
        <charset val="238"/>
      </rPr>
      <t>*</t>
    </r>
  </si>
  <si>
    <t>Řádek 101 DP výše paušálu 80%</t>
  </si>
  <si>
    <t>NE</t>
  </si>
  <si>
    <t>Řádek 101 DP výše paušálu 60%</t>
  </si>
  <si>
    <t>Poměr 102/101</t>
  </si>
  <si>
    <r>
      <t xml:space="preserve">Řádek 37 DP - ročně </t>
    </r>
    <r>
      <rPr>
        <b/>
        <sz val="10"/>
        <color rgb="FFFF0000"/>
        <rFont val="Arial"/>
        <family val="2"/>
        <charset val="238"/>
      </rPr>
      <t>*</t>
    </r>
  </si>
  <si>
    <t>Řádek 101 DP výše paušálu 40%</t>
  </si>
  <si>
    <t>Řádek 104/113</t>
  </si>
  <si>
    <t>Jedná se o vedlejší příjem dle §7</t>
  </si>
  <si>
    <t>výpis 3</t>
  </si>
  <si>
    <t>výpis 2</t>
  </si>
  <si>
    <t>výpis 1</t>
  </si>
  <si>
    <t>Řádek 101 DP výše paušálu 30%</t>
  </si>
  <si>
    <t>Je příjem z výpisů dostatečný?</t>
  </si>
  <si>
    <t>Příloha 1 Příjmů ze samostatné činnosti (§ 7 zákona)</t>
  </si>
  <si>
    <t>Předminulé DaP</t>
  </si>
  <si>
    <t>Daňové přiznání za ZO</t>
  </si>
  <si>
    <r>
      <rPr>
        <b/>
        <sz val="12"/>
        <color theme="1"/>
        <rFont val="Arial"/>
        <family val="2"/>
        <charset val="238"/>
      </rPr>
      <t>Položky výpisu - OSVČ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i/>
        <sz val="11"/>
        <color theme="1"/>
        <rFont val="Arial"/>
        <family val="2"/>
        <charset val="238"/>
      </rPr>
      <t>(lze zadat jednotlivé platby za daný měsíc nebo sumu za jednotlivý měsíc)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</si>
</sst>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č&quot;"/>
    <numFmt numFmtId="165" formatCode="#,##0\ &quot;Kč&quot;"/>
    <numFmt numFmtId="166" formatCode="0.000000000000%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5" tint="-0.499984740745262"/>
      <name val="Arial"/>
      <family val="2"/>
      <charset val="238"/>
    </font>
    <font>
      <sz val="10"/>
      <color theme="8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sz val="8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10"/>
      <color theme="5" tint="-0.499984740745262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164" fontId="2" fillId="2" borderId="0" xfId="0" applyNumberFormat="1" applyFont="1" applyFill="1" applyProtection="1">
      <protection locked="0"/>
    </xf>
    <xf numFmtId="165" fontId="2" fillId="3" borderId="1" xfId="0" applyNumberFormat="1" applyFont="1" applyFill="1" applyBorder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4" fillId="3" borderId="2" xfId="0" applyFont="1" applyFill="1" applyBorder="1" applyProtection="1"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/>
      <protection hidden="1"/>
    </xf>
    <xf numFmtId="0" fontId="2" fillId="3" borderId="4" xfId="0" applyFont="1" applyFill="1" applyBorder="1" applyProtection="1">
      <protection hidden="1"/>
    </xf>
    <xf numFmtId="0" fontId="4" fillId="3" borderId="5" xfId="0" applyFont="1" applyFill="1" applyBorder="1" applyProtection="1">
      <protection hidden="1"/>
    </xf>
    <xf numFmtId="0" fontId="2" fillId="0" borderId="0" xfId="0" applyFont="1" applyProtection="1">
      <protection locked="0"/>
    </xf>
    <xf numFmtId="164" fontId="2" fillId="2" borderId="0" xfId="0" applyNumberFormat="1" applyFont="1" applyFill="1" applyProtection="1">
      <protection hidden="1"/>
    </xf>
    <xf numFmtId="0" fontId="4" fillId="0" borderId="6" xfId="0" applyFont="1" applyBorder="1" applyProtection="1">
      <protection hidden="1"/>
    </xf>
    <xf numFmtId="164" fontId="2" fillId="0" borderId="6" xfId="0" applyNumberFormat="1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left" wrapText="1"/>
      <protection hidden="1"/>
    </xf>
    <xf numFmtId="10" fontId="2" fillId="0" borderId="6" xfId="0" applyNumberFormat="1" applyFont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Protection="1">
      <protection hidden="1"/>
    </xf>
    <xf numFmtId="0" fontId="7" fillId="0" borderId="0" xfId="0" applyFont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164" fontId="4" fillId="0" borderId="6" xfId="0" applyNumberFormat="1" applyFont="1" applyBorder="1" applyAlignment="1" applyProtection="1">
      <alignment horizontal="center"/>
      <protection hidden="1"/>
    </xf>
    <xf numFmtId="165" fontId="2" fillId="3" borderId="10" xfId="0" applyNumberFormat="1" applyFont="1" applyFill="1" applyBorder="1" applyAlignment="1" applyProtection="1">
      <alignment horizontal="center" vertical="center"/>
      <protection hidden="1"/>
    </xf>
    <xf numFmtId="165" fontId="2" fillId="3" borderId="11" xfId="0" applyNumberFormat="1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Protection="1">
      <protection hidden="1"/>
    </xf>
    <xf numFmtId="0" fontId="4" fillId="3" borderId="12" xfId="0" applyFont="1" applyFill="1" applyBorder="1" applyProtection="1">
      <protection hidden="1"/>
    </xf>
    <xf numFmtId="10" fontId="2" fillId="0" borderId="6" xfId="0" applyNumberFormat="1" applyFont="1" applyBorder="1" applyAlignment="1" applyProtection="1">
      <alignment horizontal="center"/>
      <protection hidden="1"/>
    </xf>
    <xf numFmtId="10" fontId="4" fillId="4" borderId="6" xfId="0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Protection="1">
      <protection hidden="1"/>
    </xf>
    <xf numFmtId="0" fontId="4" fillId="0" borderId="9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10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wrapText="1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left"/>
      <protection hidden="1"/>
    </xf>
    <xf numFmtId="165" fontId="2" fillId="6" borderId="10" xfId="0" applyNumberFormat="1" applyFont="1" applyFill="1" applyBorder="1" applyAlignment="1" applyProtection="1">
      <alignment horizontal="center"/>
      <protection hidden="1"/>
    </xf>
    <xf numFmtId="0" fontId="2" fillId="6" borderId="12" xfId="0" applyFont="1" applyFill="1" applyBorder="1" applyProtection="1">
      <protection hidden="1"/>
    </xf>
    <xf numFmtId="165" fontId="2" fillId="2" borderId="1" xfId="0" applyNumberFormat="1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Protection="1">
      <protection hidden="1"/>
    </xf>
    <xf numFmtId="0" fontId="2" fillId="7" borderId="0" xfId="0" applyFont="1" applyFill="1" applyProtection="1">
      <protection hidden="1"/>
    </xf>
    <xf numFmtId="164" fontId="2" fillId="2" borderId="10" xfId="0" applyNumberFormat="1" applyFont="1" applyFill="1" applyBorder="1" applyProtection="1">
      <protection locked="0"/>
    </xf>
    <xf numFmtId="0" fontId="4" fillId="4" borderId="11" xfId="0" applyFont="1" applyFill="1" applyBorder="1" applyProtection="1">
      <protection hidden="1"/>
    </xf>
    <xf numFmtId="164" fontId="2" fillId="2" borderId="11" xfId="0" applyNumberFormat="1" applyFont="1" applyFill="1" applyBorder="1" applyProtection="1">
      <protection locked="0"/>
    </xf>
    <xf numFmtId="0" fontId="4" fillId="4" borderId="12" xfId="0" applyFont="1" applyFill="1" applyBorder="1" applyProtection="1">
      <protection hidden="1"/>
    </xf>
    <xf numFmtId="0" fontId="13" fillId="7" borderId="0" xfId="0" applyFont="1" applyFill="1" applyAlignment="1" applyProtection="1">
      <alignment vertical="center"/>
      <protection hidden="1"/>
    </xf>
    <xf numFmtId="0" fontId="4" fillId="4" borderId="0" xfId="0" applyFont="1" applyFill="1" applyProtection="1">
      <protection hidden="1"/>
    </xf>
    <xf numFmtId="165" fontId="2" fillId="2" borderId="0" xfId="0" applyNumberFormat="1" applyFont="1" applyFill="1" applyAlignment="1" applyProtection="1">
      <alignment horizontal="center" vertical="center"/>
      <protection locked="0"/>
    </xf>
    <xf numFmtId="0" fontId="4" fillId="4" borderId="2" xfId="0" applyFont="1" applyFill="1" applyBorder="1" applyProtection="1">
      <protection hidden="1"/>
    </xf>
    <xf numFmtId="0" fontId="2" fillId="4" borderId="1" xfId="0" applyFont="1" applyFill="1" applyBorder="1" applyAlignment="1" applyProtection="1">
      <alignment horizontal="center"/>
      <protection hidden="1"/>
    </xf>
    <xf numFmtId="0" fontId="4" fillId="7" borderId="0" xfId="0" applyFont="1" applyFill="1" applyAlignment="1" applyProtection="1">
      <alignment horizontal="left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left"/>
      <protection hidden="1"/>
    </xf>
    <xf numFmtId="0" fontId="3" fillId="7" borderId="6" xfId="0" applyFont="1" applyFill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Protection="1"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Protection="1">
      <protection hidden="1"/>
    </xf>
    <xf numFmtId="165" fontId="2" fillId="2" borderId="10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0" fontId="2" fillId="4" borderId="2" xfId="0" applyFont="1" applyFill="1" applyBorder="1" applyProtection="1">
      <protection hidden="1"/>
    </xf>
    <xf numFmtId="166" fontId="2" fillId="0" borderId="6" xfId="0" applyNumberFormat="1" applyFont="1" applyBorder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vertical="center"/>
      <protection hidden="1"/>
    </xf>
    <xf numFmtId="0" fontId="2" fillId="4" borderId="2" xfId="0" applyFont="1" applyFill="1" applyBorder="1" applyAlignment="1" applyProtection="1">
      <alignment vertical="center"/>
      <protection hidden="1"/>
    </xf>
    <xf numFmtId="164" fontId="14" fillId="4" borderId="0" xfId="0" applyNumberFormat="1" applyFont="1" applyFill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 wrapText="1"/>
      <protection hidden="1"/>
    </xf>
    <xf numFmtId="0" fontId="0" fillId="4" borderId="0" xfId="0" applyFill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6" borderId="5" xfId="0" applyFont="1" applyFill="1" applyBorder="1" applyAlignment="1" applyProtection="1">
      <alignment horizontal="left"/>
      <protection hidden="1"/>
    </xf>
    <xf numFmtId="0" fontId="4" fillId="6" borderId="4" xfId="0" applyFont="1" applyFill="1" applyBorder="1" applyAlignment="1" applyProtection="1">
      <alignment horizontal="left"/>
      <protection hidden="1"/>
    </xf>
    <xf numFmtId="165" fontId="2" fillId="2" borderId="4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/>
      <protection hidden="1"/>
    </xf>
    <xf numFmtId="164" fontId="2" fillId="0" borderId="6" xfId="0" applyNumberFormat="1" applyFont="1" applyBorder="1" applyAlignment="1" applyProtection="1">
      <alignment horizontal="center"/>
      <protection hidden="1"/>
    </xf>
    <xf numFmtId="0" fontId="4" fillId="6" borderId="12" xfId="0" applyFont="1" applyFill="1" applyBorder="1" applyAlignment="1" applyProtection="1">
      <alignment horizontal="left"/>
      <protection hidden="1"/>
    </xf>
    <xf numFmtId="0" fontId="4" fillId="6" borderId="11" xfId="0" applyFont="1" applyFill="1" applyBorder="1" applyAlignment="1" applyProtection="1">
      <alignment horizontal="left"/>
      <protection hidden="1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4" fillId="5" borderId="9" xfId="0" applyFont="1" applyFill="1" applyBorder="1" applyAlignment="1" applyProtection="1">
      <alignment horizontal="left"/>
      <protection hidden="1"/>
    </xf>
    <xf numFmtId="0" fontId="4" fillId="5" borderId="7" xfId="0" applyFont="1" applyFill="1" applyBorder="1" applyAlignment="1" applyProtection="1">
      <alignment horizontal="left"/>
      <protection hidden="1"/>
    </xf>
    <xf numFmtId="164" fontId="2" fillId="5" borderId="9" xfId="0" applyNumberFormat="1" applyFont="1" applyFill="1" applyBorder="1" applyAlignment="1" applyProtection="1">
      <alignment horizontal="center"/>
      <protection hidden="1"/>
    </xf>
    <xf numFmtId="164" fontId="2" fillId="5" borderId="7" xfId="0" applyNumberFormat="1" applyFont="1" applyFill="1" applyBorder="1" applyAlignment="1" applyProtection="1">
      <alignment horizontal="center"/>
      <protection hidden="1"/>
    </xf>
    <xf numFmtId="0" fontId="9" fillId="3" borderId="9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165" fontId="9" fillId="3" borderId="8" xfId="0" applyNumberFormat="1" applyFont="1" applyFill="1" applyBorder="1" applyAlignment="1" applyProtection="1">
      <alignment horizontal="center" vertical="center"/>
      <protection hidden="1"/>
    </xf>
    <xf numFmtId="165" fontId="9" fillId="3" borderId="7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</cellXfs>
  <cellStyles count="1">
    <cellStyle name="Normální" xfId="0" builtinId="0"/>
  </cellStyles>
  <dxfs count="10">
    <dxf>
      <font>
        <color theme="0"/>
      </font>
    </dxf>
    <dxf>
      <font>
        <color theme="0"/>
      </font>
    </dxf>
    <dxf>
      <font>
        <color theme="9" tint="0.79998168889431442"/>
      </font>
      <fill>
        <patternFill>
          <fgColor theme="9" tint="0.79998168889431442"/>
          <bgColor theme="9" tint="0.79998168889431442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fgColor theme="9" tint="0.79998168889431442"/>
          <bgColor theme="9" tint="0.79998168889431442"/>
        </patternFill>
      </fill>
    </dxf>
    <dxf>
      <font>
        <strike val="0"/>
        <color theme="9" tint="0.79995117038483843"/>
      </font>
      <fill>
        <patternFill>
          <fgColor theme="9" tint="0.79995117038483843"/>
          <bgColor theme="9" tint="0.79998168889431442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A178-D567-496E-931A-B47A42483B58}">
  <dimension ref="A1:S123"/>
  <sheetViews>
    <sheetView showGridLines="0" tabSelected="1" zoomScaleNormal="100" workbookViewId="0">
      <selection activeCell="S4" sqref="S4"/>
    </sheetView>
  </sheetViews>
  <sheetFormatPr defaultColWidth="9.109375" defaultRowHeight="14.4" outlineLevelCol="1" x14ac:dyDescent="0.3"/>
  <cols>
    <col min="1" max="1" width="3.109375" style="1" customWidth="1"/>
    <col min="2" max="2" width="27.109375" style="1" customWidth="1"/>
    <col min="3" max="3" width="16.109375" style="4" customWidth="1"/>
    <col min="4" max="4" width="17.6640625" style="1" customWidth="1"/>
    <col min="5" max="5" width="17.33203125" style="3" customWidth="1"/>
    <col min="6" max="6" width="5" style="1" customWidth="1"/>
    <col min="7" max="7" width="32.88671875" style="1" hidden="1" customWidth="1" outlineLevel="1"/>
    <col min="8" max="8" width="17.88671875" style="1" hidden="1" customWidth="1" outlineLevel="1"/>
    <col min="9" max="9" width="27" style="1" hidden="1" customWidth="1" outlineLevel="1"/>
    <col min="10" max="10" width="34" style="1" hidden="1" customWidth="1" outlineLevel="1"/>
    <col min="11" max="11" width="23.44140625" style="1" hidden="1" customWidth="1" outlineLevel="1"/>
    <col min="12" max="12" width="15.44140625" style="1" hidden="1" customWidth="1" outlineLevel="1"/>
    <col min="13" max="13" width="18.6640625" style="1" hidden="1" customWidth="1" outlineLevel="1"/>
    <col min="14" max="14" width="29.6640625" style="1" customWidth="1" collapsed="1"/>
    <col min="15" max="15" width="19.6640625" style="1" customWidth="1"/>
    <col min="16" max="16" width="17.109375" style="1" customWidth="1"/>
    <col min="17" max="17" width="15.109375" style="2" customWidth="1"/>
    <col min="18" max="19" width="14.33203125" style="2" customWidth="1"/>
    <col min="20" max="16384" width="9.109375" style="1"/>
  </cols>
  <sheetData>
    <row r="1" spans="2:19" ht="15" customHeight="1" x14ac:dyDescent="0.25">
      <c r="G1" s="1">
        <v>1</v>
      </c>
      <c r="H1" s="1" t="s">
        <v>49</v>
      </c>
      <c r="Q1" s="81" t="s">
        <v>72</v>
      </c>
      <c r="R1" s="82"/>
      <c r="S1" s="82"/>
    </row>
    <row r="2" spans="2:19" ht="15" customHeight="1" x14ac:dyDescent="0.25">
      <c r="B2" s="83" t="s">
        <v>71</v>
      </c>
      <c r="C2" s="84"/>
      <c r="D2" s="87">
        <v>2023</v>
      </c>
      <c r="E2" s="88"/>
      <c r="G2" s="1">
        <v>2</v>
      </c>
      <c r="H2" s="1" t="s">
        <v>57</v>
      </c>
      <c r="I2" s="23" t="s">
        <v>70</v>
      </c>
      <c r="J2" s="23" t="s">
        <v>49</v>
      </c>
      <c r="N2" s="83" t="s">
        <v>69</v>
      </c>
      <c r="O2" s="91"/>
      <c r="Q2" s="82"/>
      <c r="R2" s="82"/>
      <c r="S2" s="82"/>
    </row>
    <row r="3" spans="2:19" ht="15" customHeight="1" x14ac:dyDescent="0.25">
      <c r="B3" s="85"/>
      <c r="C3" s="86"/>
      <c r="D3" s="89"/>
      <c r="E3" s="90"/>
      <c r="G3" s="1">
        <v>3</v>
      </c>
      <c r="I3" s="23" t="s">
        <v>68</v>
      </c>
      <c r="J3" s="23" t="str">
        <f>IF(OR(AND(C6="ANO",OR(SUM(O3:O6)=0,D17=0,J2="NE")),AND(C6="NE",OR(C12=0,D17=0,J2="NE"))),"",IF(C6="ANO",IF(12*D17&gt;=0.8*(SUM(O3:O6))/E5*12,"ANO","NE"),IF(12*D17&gt;=0.8*C12/E5*12,"ANO","NE")))</f>
        <v/>
      </c>
      <c r="N3" s="79" t="s">
        <v>67</v>
      </c>
      <c r="O3" s="51"/>
      <c r="Q3" s="80" t="s">
        <v>66</v>
      </c>
      <c r="R3" s="80" t="s">
        <v>65</v>
      </c>
      <c r="S3" s="80" t="s">
        <v>64</v>
      </c>
    </row>
    <row r="4" spans="2:19" ht="15" customHeight="1" x14ac:dyDescent="0.25">
      <c r="B4" s="78" t="s">
        <v>63</v>
      </c>
      <c r="C4" s="65" t="s">
        <v>57</v>
      </c>
      <c r="D4" s="59" t="s">
        <v>62</v>
      </c>
      <c r="E4" s="51"/>
      <c r="G4" s="1">
        <v>4</v>
      </c>
      <c r="J4" s="3"/>
      <c r="N4" s="79" t="s">
        <v>61</v>
      </c>
      <c r="O4" s="51"/>
      <c r="Q4" s="9"/>
      <c r="R4" s="9"/>
      <c r="S4" s="9"/>
    </row>
    <row r="5" spans="2:19" ht="15" customHeight="1" x14ac:dyDescent="0.25">
      <c r="B5" s="78" t="s">
        <v>60</v>
      </c>
      <c r="C5" s="60"/>
      <c r="D5" s="59" t="s">
        <v>46</v>
      </c>
      <c r="E5" s="70">
        <v>12</v>
      </c>
      <c r="G5" s="1">
        <v>5</v>
      </c>
      <c r="I5" s="28" t="s">
        <v>59</v>
      </c>
      <c r="J5" s="77" t="e">
        <f>E12/C12</f>
        <v>#DIV/0!</v>
      </c>
      <c r="N5" s="76" t="s">
        <v>58</v>
      </c>
      <c r="O5" s="51"/>
      <c r="Q5" s="9"/>
      <c r="R5" s="9"/>
      <c r="S5" s="9"/>
    </row>
    <row r="6" spans="2:19" ht="15" customHeight="1" x14ac:dyDescent="0.25">
      <c r="B6" s="75" t="s">
        <v>50</v>
      </c>
      <c r="C6" s="65" t="s">
        <v>57</v>
      </c>
      <c r="D6" s="74"/>
      <c r="E6" s="62"/>
      <c r="G6" s="1">
        <v>6</v>
      </c>
      <c r="J6" s="3"/>
      <c r="N6" s="73" t="s">
        <v>56</v>
      </c>
      <c r="O6" s="72"/>
      <c r="Q6" s="9"/>
      <c r="R6" s="9"/>
      <c r="S6" s="9"/>
    </row>
    <row r="7" spans="2:19" ht="15" customHeight="1" x14ac:dyDescent="0.25">
      <c r="B7" s="61" t="s">
        <v>55</v>
      </c>
      <c r="C7" s="60"/>
      <c r="D7" s="59" t="s">
        <v>46</v>
      </c>
      <c r="E7" s="62">
        <v>12</v>
      </c>
      <c r="G7" s="1">
        <v>7</v>
      </c>
      <c r="I7" s="69" t="s">
        <v>54</v>
      </c>
      <c r="J7" s="23" t="b">
        <f>OR(AND(J2="ANO",C6="ANO"),AND(J2="NE",C6="ANO"),AND(J2="NE",C6="NE"))</f>
        <v>0</v>
      </c>
      <c r="O7" s="71"/>
      <c r="Q7" s="9"/>
      <c r="R7" s="9"/>
      <c r="S7" s="9"/>
    </row>
    <row r="8" spans="2:19" ht="15" customHeight="1" x14ac:dyDescent="0.25">
      <c r="B8" s="61" t="s">
        <v>53</v>
      </c>
      <c r="C8" s="60"/>
      <c r="D8" s="59" t="s">
        <v>46</v>
      </c>
      <c r="E8" s="70">
        <v>12</v>
      </c>
      <c r="G8" s="1">
        <v>8</v>
      </c>
      <c r="I8" s="69" t="s">
        <v>52</v>
      </c>
      <c r="J8" s="68" t="b">
        <f>AND(C6="ANO",C9="ANO",C7="",C10="")</f>
        <v>0</v>
      </c>
      <c r="N8" s="67" t="s">
        <v>51</v>
      </c>
      <c r="O8" s="66"/>
      <c r="Q8" s="9"/>
      <c r="R8" s="9"/>
      <c r="S8" s="9"/>
    </row>
    <row r="9" spans="2:19" ht="15" customHeight="1" x14ac:dyDescent="0.25">
      <c r="B9" s="61" t="s">
        <v>50</v>
      </c>
      <c r="C9" s="65" t="s">
        <v>49</v>
      </c>
      <c r="D9" s="59"/>
      <c r="E9" s="62"/>
      <c r="G9" s="1">
        <v>9</v>
      </c>
      <c r="I9" s="64"/>
      <c r="J9" s="63"/>
      <c r="K9" s="53"/>
      <c r="L9" s="53"/>
      <c r="N9" s="52" t="s">
        <v>48</v>
      </c>
      <c r="O9" s="51"/>
      <c r="Q9" s="9"/>
      <c r="R9" s="9"/>
      <c r="S9" s="9"/>
    </row>
    <row r="10" spans="2:19" ht="15" customHeight="1" x14ac:dyDescent="0.25">
      <c r="B10" s="61" t="s">
        <v>47</v>
      </c>
      <c r="C10" s="60"/>
      <c r="D10" s="59" t="s">
        <v>46</v>
      </c>
      <c r="E10" s="62">
        <v>12</v>
      </c>
      <c r="G10" s="1">
        <v>10</v>
      </c>
      <c r="J10" s="53"/>
      <c r="K10" s="53"/>
      <c r="L10" s="53"/>
      <c r="N10" s="52" t="s">
        <v>45</v>
      </c>
      <c r="O10" s="51"/>
      <c r="Q10" s="9"/>
      <c r="R10" s="9"/>
      <c r="S10" s="9"/>
    </row>
    <row r="11" spans="2:19" ht="15" customHeight="1" x14ac:dyDescent="0.25">
      <c r="B11" s="61" t="s">
        <v>44</v>
      </c>
      <c r="C11" s="60"/>
      <c r="D11" s="59" t="s">
        <v>43</v>
      </c>
      <c r="E11" s="51"/>
      <c r="G11" s="1">
        <v>11</v>
      </c>
      <c r="I11" s="58"/>
      <c r="J11" s="53"/>
      <c r="K11" s="53"/>
      <c r="L11" s="53"/>
      <c r="N11" s="52" t="s">
        <v>42</v>
      </c>
      <c r="O11" s="51"/>
      <c r="Q11" s="9"/>
      <c r="R11" s="9"/>
      <c r="S11" s="9"/>
    </row>
    <row r="12" spans="2:19" ht="15" customHeight="1" x14ac:dyDescent="0.25">
      <c r="B12" s="57" t="s">
        <v>41</v>
      </c>
      <c r="C12" s="56"/>
      <c r="D12" s="55" t="s">
        <v>40</v>
      </c>
      <c r="E12" s="54"/>
      <c r="G12" s="1">
        <v>12</v>
      </c>
      <c r="I12" s="53"/>
      <c r="J12" s="53"/>
      <c r="K12" s="53"/>
      <c r="L12" s="53"/>
      <c r="N12" s="52" t="s">
        <v>39</v>
      </c>
      <c r="O12" s="51"/>
      <c r="Q12" s="9"/>
      <c r="R12" s="9"/>
      <c r="S12" s="9"/>
    </row>
    <row r="13" spans="2:19" ht="15" customHeight="1" x14ac:dyDescent="0.25">
      <c r="I13" s="53"/>
      <c r="J13" s="53"/>
      <c r="K13" s="53"/>
      <c r="L13" s="53"/>
      <c r="N13" s="52" t="s">
        <v>38</v>
      </c>
      <c r="O13" s="51"/>
      <c r="Q13" s="9"/>
      <c r="R13" s="9"/>
      <c r="S13" s="9"/>
    </row>
    <row r="14" spans="2:19" ht="15" customHeight="1" x14ac:dyDescent="0.25">
      <c r="B14" s="92" t="s">
        <v>37</v>
      </c>
      <c r="C14" s="93"/>
      <c r="D14" s="94"/>
      <c r="E14" s="95"/>
      <c r="N14" s="50" t="s">
        <v>36</v>
      </c>
      <c r="O14" s="49" t="str">
        <f>IF(OR(O9="",O10="",SUM(O11:O13)&lt;=0, C9="ANO"),"",IF(O10-SUM(O11:O13)&gt;0.3*O9,O10-SUM(O11:O13),0.3*O9))</f>
        <v/>
      </c>
      <c r="Q14" s="9"/>
      <c r="R14" s="9"/>
      <c r="S14" s="9"/>
    </row>
    <row r="15" spans="2:19" ht="15" customHeight="1" x14ac:dyDescent="0.25">
      <c r="B15" s="98" t="s">
        <v>35</v>
      </c>
      <c r="C15" s="99"/>
      <c r="D15" s="100">
        <v>3</v>
      </c>
      <c r="E15" s="101"/>
      <c r="O15" s="47"/>
      <c r="Q15" s="9"/>
      <c r="R15" s="9"/>
      <c r="S15" s="9"/>
    </row>
    <row r="16" spans="2:19" ht="15" customHeight="1" x14ac:dyDescent="0.25">
      <c r="B16" s="48"/>
      <c r="C16" s="48"/>
      <c r="D16" s="3"/>
      <c r="O16" s="47"/>
      <c r="Q16" s="9"/>
      <c r="R16" s="9"/>
      <c r="S16" s="9"/>
    </row>
    <row r="17" spans="1:19" ht="15" customHeight="1" x14ac:dyDescent="0.25">
      <c r="A17" s="46"/>
      <c r="B17" s="102" t="s">
        <v>34</v>
      </c>
      <c r="C17" s="103"/>
      <c r="D17" s="104">
        <f>(SUM(Q4:S46))/3</f>
        <v>0</v>
      </c>
      <c r="E17" s="105"/>
      <c r="H17" s="45"/>
      <c r="Q17" s="9"/>
      <c r="R17" s="9"/>
      <c r="S17" s="9"/>
    </row>
    <row r="18" spans="1:19" ht="15" customHeight="1" x14ac:dyDescent="0.25">
      <c r="Q18" s="9"/>
      <c r="R18" s="9"/>
      <c r="S18" s="9"/>
    </row>
    <row r="19" spans="1:19" ht="15" customHeight="1" x14ac:dyDescent="0.25">
      <c r="B19" s="17"/>
      <c r="C19" s="16"/>
      <c r="D19" s="15" t="s">
        <v>2</v>
      </c>
      <c r="E19" s="14" t="s">
        <v>1</v>
      </c>
      <c r="G19" s="44" t="s">
        <v>33</v>
      </c>
      <c r="H19" s="42" t="s">
        <v>32</v>
      </c>
      <c r="I19" s="43" t="s">
        <v>31</v>
      </c>
      <c r="J19" s="42" t="s">
        <v>30</v>
      </c>
      <c r="K19" s="41" t="s">
        <v>29</v>
      </c>
      <c r="L19" s="41" t="s">
        <v>28</v>
      </c>
      <c r="M19" s="41" t="s">
        <v>27</v>
      </c>
      <c r="Q19" s="9"/>
      <c r="R19" s="9"/>
      <c r="S19" s="9"/>
    </row>
    <row r="20" spans="1:19" ht="15" customHeight="1" x14ac:dyDescent="0.25">
      <c r="B20" s="13" t="s">
        <v>0</v>
      </c>
      <c r="C20" s="12"/>
      <c r="D20" s="11" t="str">
        <f>IF(I45&lt;0,"",I45)</f>
        <v/>
      </c>
      <c r="E20" s="11" t="str">
        <f>IF(J45&lt;0,"",J45)</f>
        <v/>
      </c>
      <c r="G20" s="39">
        <v>0.3</v>
      </c>
      <c r="H20" s="26">
        <v>2000000000</v>
      </c>
      <c r="I20" s="38">
        <v>1</v>
      </c>
      <c r="J20" s="26" t="str">
        <f>IF($C$6="NE","",IF(O3="","",IF(G20*I20*O3&gt;H20,H20,G20*I20*O3)))</f>
        <v/>
      </c>
      <c r="K20" s="26" t="str">
        <f>IF(OR(O3="",J20=""),"",O3-J20)</f>
        <v/>
      </c>
      <c r="L20" s="38" t="str">
        <f>IF(J20="","",O3/SUM($O$3:$O$6))</f>
        <v/>
      </c>
      <c r="M20" s="26" t="str">
        <f>IF(OR(O3="",$D$17="",$C$6="NE"),"",(L20*$D$17)-(L20*$D$17*G20*I20))</f>
        <v/>
      </c>
      <c r="N20" s="40"/>
      <c r="O20" s="40"/>
      <c r="Q20" s="9"/>
      <c r="R20" s="9"/>
      <c r="S20" s="9"/>
    </row>
    <row r="21" spans="1:19" ht="15" customHeight="1" x14ac:dyDescent="0.25">
      <c r="B21" s="13" t="s">
        <v>26</v>
      </c>
      <c r="C21" s="12"/>
      <c r="D21" s="11" t="str">
        <f>IF(E21="","",E21/E7)</f>
        <v/>
      </c>
      <c r="E21" s="10" t="str">
        <f>IF(OR(C11&lt;=0,C7&lt;=0,),"",C7-(C7/C11*E11))</f>
        <v/>
      </c>
      <c r="G21" s="39">
        <v>0.4</v>
      </c>
      <c r="H21" s="26">
        <v>2000000000</v>
      </c>
      <c r="I21" s="38">
        <v>0.75</v>
      </c>
      <c r="J21" s="26" t="str">
        <f>IF($C$6="NE","",IF(O4="","",IF(G21*I21*O4&gt;H21,H21,G21*I21*O4)))</f>
        <v/>
      </c>
      <c r="K21" s="26" t="str">
        <f>IF(OR(O4="",J21=""),"",O4-J21)</f>
        <v/>
      </c>
      <c r="L21" s="38" t="str">
        <f>IF(J21="","",O4/SUM($O$3:$O$6))</f>
        <v/>
      </c>
      <c r="M21" s="26" t="str">
        <f>IF(OR(O4="",$D$17="",$C$6="NE"),"",(L21*$D$17)-(L21*$D$17*G21*I21))</f>
        <v/>
      </c>
      <c r="N21" s="40"/>
      <c r="Q21" s="9"/>
      <c r="R21" s="9"/>
      <c r="S21" s="9"/>
    </row>
    <row r="22" spans="1:19" ht="15" customHeight="1" x14ac:dyDescent="0.25">
      <c r="B22" s="13" t="s">
        <v>25</v>
      </c>
      <c r="C22" s="12"/>
      <c r="D22" s="11" t="str">
        <f>IF(E22="","",E22/E8)</f>
        <v/>
      </c>
      <c r="E22" s="10" t="str">
        <f>IF(C9="ANO",IF(O9="","",O9-H25),IF(OR(C8="",O9="",C11=""),"",O9-H25-(C8/C11*E11)))</f>
        <v/>
      </c>
      <c r="G22" s="39">
        <v>0.6</v>
      </c>
      <c r="H22" s="26">
        <v>2000000000</v>
      </c>
      <c r="I22" s="38">
        <v>0.75</v>
      </c>
      <c r="J22" s="26" t="str">
        <f>IF($C$6="NE","",IF(O5="","",IF(G22*I22*O5&gt;H22,H22,G22*I22*O5)))</f>
        <v/>
      </c>
      <c r="K22" s="26" t="str">
        <f>IF(OR(O5="",J22=""),"",O5-J22)</f>
        <v/>
      </c>
      <c r="L22" s="38" t="str">
        <f>IF(J22="","",O5/SUM($O$3:$O$6))</f>
        <v/>
      </c>
      <c r="M22" s="26" t="str">
        <f>IF(OR(O5="",$D$17="",$C$6="NE"),"",(L22*$D$17)-(L22*$D$17*G22*I22))</f>
        <v/>
      </c>
      <c r="Q22" s="9"/>
      <c r="R22" s="9"/>
      <c r="S22" s="9"/>
    </row>
    <row r="23" spans="1:19" ht="15" customHeight="1" x14ac:dyDescent="0.25">
      <c r="B23" s="13" t="s">
        <v>24</v>
      </c>
      <c r="C23" s="12"/>
      <c r="D23" s="11" t="str">
        <f>IF(E23="","",E23/E10)</f>
        <v/>
      </c>
      <c r="E23" s="10" t="str">
        <f>IF(OR(C10&lt;=0,C11&lt;=0,),"",C10-(C10/C11*E11))</f>
        <v/>
      </c>
      <c r="G23" s="39">
        <v>0.8</v>
      </c>
      <c r="H23" s="26">
        <v>2000000000</v>
      </c>
      <c r="I23" s="38">
        <v>0.75</v>
      </c>
      <c r="J23" s="26" t="str">
        <f>IF($C$6="NE","",IF(O6="","",IF(G23*I23*O6&gt;H23,H23,G23*I23*O6)))</f>
        <v/>
      </c>
      <c r="K23" s="26" t="str">
        <f>IF(OR(O6="",J23=""),"",O6-J23)</f>
        <v/>
      </c>
      <c r="L23" s="38" t="str">
        <f>IF(J23="","",O6/SUM($O$3:$O$6))</f>
        <v/>
      </c>
      <c r="M23" s="26" t="str">
        <f>IF(OR(O6="",$D$17="",$C$6="NE"),"",(L23*$D$17)-(L23*$D$17*G23*I23))</f>
        <v/>
      </c>
      <c r="Q23" s="9"/>
      <c r="R23" s="9"/>
      <c r="S23" s="9"/>
    </row>
    <row r="24" spans="1:19" ht="15" customHeight="1" x14ac:dyDescent="0.25">
      <c r="B24" s="37" t="s">
        <v>23</v>
      </c>
      <c r="C24" s="36"/>
      <c r="D24" s="35" t="str">
        <f>IF(E24="","",E24/12)</f>
        <v/>
      </c>
      <c r="E24" s="34" t="str">
        <f>IF(D14="","",D14/D15*12*0.7)</f>
        <v/>
      </c>
      <c r="H24" s="3"/>
      <c r="I24" s="3"/>
      <c r="J24" s="30"/>
      <c r="K24" s="30"/>
      <c r="L24" s="30"/>
      <c r="M24" s="30"/>
      <c r="Q24" s="9"/>
      <c r="R24" s="9"/>
      <c r="S24" s="9"/>
    </row>
    <row r="25" spans="1:19" ht="15" customHeight="1" x14ac:dyDescent="0.25">
      <c r="C25" s="1"/>
      <c r="D25" s="3"/>
      <c r="G25" s="20" t="s">
        <v>22</v>
      </c>
      <c r="H25" s="26">
        <f>IF(C9="ANO",IF(O9*0.3&gt;H20,H20,0.3*O9),IF((O10-SUM(O11:O13))&lt;(0.3*O9),0.3*O9,O10-SUM(O11:O13)))</f>
        <v>0</v>
      </c>
      <c r="I25" s="32"/>
      <c r="J25" s="33" t="s">
        <v>21</v>
      </c>
      <c r="K25" s="26" t="str">
        <f>IF(J2="ANO",IF(D17&lt;=0,"",IF(C6="ANO","",IF(C5="","",IF(J3="ANO",C5/E5*12,12*(D17-(J5*D17)))))),IF(C6="ANO","",IF(C5="","",C5/E5*12)))</f>
        <v/>
      </c>
      <c r="L25" s="30"/>
      <c r="M25" s="30"/>
      <c r="Q25" s="9"/>
      <c r="R25" s="9"/>
      <c r="S25" s="9"/>
    </row>
    <row r="26" spans="1:19" ht="15" customHeight="1" x14ac:dyDescent="0.25">
      <c r="A26" s="5"/>
      <c r="B26" s="106" t="s">
        <v>20</v>
      </c>
      <c r="C26" s="107"/>
      <c r="D26" s="108">
        <f>SUM(D20:D24)</f>
        <v>0</v>
      </c>
      <c r="E26" s="109"/>
      <c r="H26" s="30"/>
      <c r="I26" s="32"/>
      <c r="J26" s="30"/>
      <c r="K26" s="30"/>
      <c r="L26" s="30"/>
      <c r="M26" s="30"/>
      <c r="Q26" s="9"/>
      <c r="R26" s="9"/>
      <c r="S26" s="9"/>
    </row>
    <row r="27" spans="1:19" ht="15" customHeight="1" x14ac:dyDescent="0.25">
      <c r="A27" s="5"/>
      <c r="B27" s="31" t="s">
        <v>19</v>
      </c>
      <c r="C27" s="7"/>
      <c r="D27" s="5"/>
      <c r="E27" s="6"/>
      <c r="H27" s="30"/>
      <c r="I27" s="3"/>
      <c r="J27" s="3"/>
      <c r="K27" s="3"/>
      <c r="L27" s="3"/>
      <c r="M27" s="3"/>
      <c r="Q27" s="9"/>
      <c r="R27" s="9"/>
      <c r="S27" s="9"/>
    </row>
    <row r="28" spans="1:19" x14ac:dyDescent="0.25">
      <c r="A28" s="5"/>
      <c r="B28" s="29" t="s">
        <v>18</v>
      </c>
      <c r="C28" s="7"/>
      <c r="D28" s="5"/>
      <c r="E28" s="6"/>
      <c r="G28" s="28"/>
      <c r="H28" s="27">
        <v>2020</v>
      </c>
      <c r="I28" s="27">
        <v>2021</v>
      </c>
      <c r="J28" s="27">
        <v>2022</v>
      </c>
      <c r="K28" s="27">
        <v>2023</v>
      </c>
      <c r="L28" s="27">
        <v>2024</v>
      </c>
      <c r="M28" s="27">
        <v>2025</v>
      </c>
      <c r="Q28" s="9"/>
      <c r="R28" s="9"/>
      <c r="S28" s="9"/>
    </row>
    <row r="29" spans="1:19" ht="52.5" customHeight="1" x14ac:dyDescent="0.25">
      <c r="A29" s="5"/>
      <c r="B29" s="110" t="s">
        <v>17</v>
      </c>
      <c r="C29" s="110"/>
      <c r="D29" s="110"/>
      <c r="E29" s="110"/>
      <c r="G29" s="22" t="s">
        <v>16</v>
      </c>
      <c r="H29" s="21">
        <f>12*2544</f>
        <v>30528</v>
      </c>
      <c r="I29" s="21">
        <f>12*2588</f>
        <v>31056</v>
      </c>
      <c r="J29" s="21">
        <f>12*2841</f>
        <v>34092</v>
      </c>
      <c r="K29" s="21">
        <f>12*2944</f>
        <v>35328</v>
      </c>
      <c r="L29" s="21">
        <f>12*3852</f>
        <v>46224</v>
      </c>
      <c r="M29" s="21"/>
      <c r="Q29" s="9"/>
      <c r="R29" s="9"/>
      <c r="S29" s="9"/>
    </row>
    <row r="30" spans="1:19" ht="57" customHeight="1" x14ac:dyDescent="0.3">
      <c r="A30" s="5"/>
      <c r="B30" s="111" t="s">
        <v>15</v>
      </c>
      <c r="C30" s="111"/>
      <c r="D30" s="111"/>
      <c r="E30" s="111"/>
      <c r="G30" s="24" t="s">
        <v>14</v>
      </c>
      <c r="H30" s="25">
        <v>0.29199999999999998</v>
      </c>
      <c r="I30" s="25">
        <v>0.29199999999999998</v>
      </c>
      <c r="J30" s="25">
        <v>0.29199999999999998</v>
      </c>
      <c r="K30" s="25">
        <v>0.29199999999999998</v>
      </c>
      <c r="L30" s="25">
        <v>0.29199999999999998</v>
      </c>
      <c r="M30" s="25"/>
      <c r="Q30" s="9"/>
      <c r="R30" s="9"/>
      <c r="S30" s="9"/>
    </row>
    <row r="31" spans="1:19" ht="15" customHeight="1" x14ac:dyDescent="0.3">
      <c r="A31" s="5"/>
      <c r="C31" s="7"/>
      <c r="D31" s="5"/>
      <c r="E31" s="6"/>
      <c r="G31" s="24" t="s">
        <v>13</v>
      </c>
      <c r="H31" s="21">
        <v>1672080</v>
      </c>
      <c r="I31" s="26">
        <v>1701168</v>
      </c>
      <c r="J31" s="26">
        <v>1867728</v>
      </c>
      <c r="K31" s="26">
        <v>1935552</v>
      </c>
      <c r="L31" s="26">
        <v>2110416</v>
      </c>
      <c r="M31" s="26"/>
      <c r="Q31" s="9"/>
      <c r="R31" s="9"/>
      <c r="S31" s="9"/>
    </row>
    <row r="32" spans="1:19" ht="15" customHeight="1" x14ac:dyDescent="0.3">
      <c r="A32" s="5"/>
      <c r="B32" s="5"/>
      <c r="C32" s="7"/>
      <c r="D32" s="5"/>
      <c r="E32" s="6"/>
      <c r="G32" s="24" t="s">
        <v>12</v>
      </c>
      <c r="H32" s="26">
        <f>12*1018</f>
        <v>12216</v>
      </c>
      <c r="I32" s="26">
        <f>12*1036</f>
        <v>12432</v>
      </c>
      <c r="J32" s="26">
        <f>12*1137</f>
        <v>13644</v>
      </c>
      <c r="K32" s="26">
        <f>12*1178</f>
        <v>14136</v>
      </c>
      <c r="L32" s="26">
        <f>12*1413</f>
        <v>16956</v>
      </c>
      <c r="M32" s="26"/>
      <c r="Q32" s="9"/>
      <c r="R32" s="9"/>
      <c r="S32" s="9"/>
    </row>
    <row r="33" spans="1:19" ht="15" customHeight="1" x14ac:dyDescent="0.3">
      <c r="A33" s="5"/>
      <c r="B33" s="5"/>
      <c r="C33" s="7"/>
      <c r="D33" s="5"/>
      <c r="E33" s="6"/>
      <c r="G33" s="24" t="s">
        <v>11</v>
      </c>
      <c r="H33" s="21">
        <v>83603</v>
      </c>
      <c r="I33" s="26">
        <v>85058</v>
      </c>
      <c r="J33" s="26">
        <v>93387</v>
      </c>
      <c r="K33" s="26">
        <v>96777</v>
      </c>
      <c r="L33" s="26">
        <v>105520</v>
      </c>
      <c r="M33" s="26"/>
      <c r="Q33" s="9"/>
      <c r="R33" s="9"/>
      <c r="S33" s="9"/>
    </row>
    <row r="34" spans="1:19" ht="15" customHeight="1" x14ac:dyDescent="0.25">
      <c r="A34" s="5"/>
      <c r="C34" s="7"/>
      <c r="D34" s="5"/>
      <c r="E34" s="6"/>
      <c r="G34" s="22" t="s">
        <v>10</v>
      </c>
      <c r="H34" s="21">
        <f>12*2352</f>
        <v>28224</v>
      </c>
      <c r="I34" s="26">
        <f>12*2393</f>
        <v>28716</v>
      </c>
      <c r="J34" s="21">
        <f>12*2627</f>
        <v>31524</v>
      </c>
      <c r="K34" s="21">
        <f>12*2722</f>
        <v>32664</v>
      </c>
      <c r="L34" s="21">
        <f>12*2968</f>
        <v>35616</v>
      </c>
      <c r="M34" s="21"/>
      <c r="Q34" s="9"/>
      <c r="R34" s="9"/>
      <c r="S34" s="9"/>
    </row>
    <row r="35" spans="1:19" ht="15" customHeight="1" x14ac:dyDescent="0.3">
      <c r="A35" s="5"/>
      <c r="B35" s="5"/>
      <c r="C35" s="7"/>
      <c r="D35" s="5"/>
      <c r="E35" s="6"/>
      <c r="G35" s="24" t="s">
        <v>9</v>
      </c>
      <c r="H35" s="25">
        <v>0.13500000000000001</v>
      </c>
      <c r="I35" s="25">
        <v>0.13500000000000001</v>
      </c>
      <c r="J35" s="25">
        <v>0.13500000000000001</v>
      </c>
      <c r="K35" s="25">
        <v>0.13500000000000001</v>
      </c>
      <c r="L35" s="25">
        <v>0.13500000000000001</v>
      </c>
      <c r="M35" s="25"/>
      <c r="Q35" s="9"/>
      <c r="R35" s="9"/>
      <c r="S35" s="9"/>
    </row>
    <row r="36" spans="1:19" ht="15" customHeight="1" x14ac:dyDescent="0.3">
      <c r="A36" s="5"/>
      <c r="B36" s="5"/>
      <c r="C36" s="7"/>
      <c r="D36" s="5"/>
      <c r="E36" s="6"/>
      <c r="G36" s="24" t="s">
        <v>8</v>
      </c>
      <c r="H36" s="23"/>
      <c r="I36" s="23"/>
      <c r="J36" s="23"/>
      <c r="K36" s="23"/>
      <c r="L36" s="23"/>
      <c r="M36" s="23"/>
      <c r="Q36" s="9"/>
      <c r="R36" s="9"/>
      <c r="S36" s="9"/>
    </row>
    <row r="37" spans="1:19" ht="18.75" customHeight="1" x14ac:dyDescent="0.25">
      <c r="A37" s="5"/>
      <c r="B37" s="5"/>
      <c r="C37" s="7"/>
      <c r="D37" s="5"/>
      <c r="E37" s="6"/>
      <c r="G37" s="22" t="s">
        <v>7</v>
      </c>
      <c r="H37" s="21" t="str">
        <f>IF(AND($K$25&gt;0,$C$6="NE",$D$2=H28),IF($C$4="ANO",IF($K$25&lt;=H33,"",IF($K$25/2*H30&lt;H32,H32,$K$25/2*H30)),IF($K$25/2&gt;H31,H31*H30,IF($K$25/2*H30&lt;H29,H29,$K$25/2*H30))),"")</f>
        <v/>
      </c>
      <c r="I37" s="21" t="str">
        <f>IF(AND($K$25&gt;0,$C$6="NE",$D$2=I28),IF($C$4="ANO",IF($K$25&lt;=I33,"",IF($K$25/2*I30&lt;I32,I32,$K$25/2*I30)),IF($K$25/2&gt;I31,I31*I30,IF($K$25/2*I30&lt;I29,I29,$K$25/2*I30))),"")</f>
        <v/>
      </c>
      <c r="J37" s="21" t="str">
        <f>IF(AND($K$25&gt;0,$C$6="NE",$D$2=J28),IF($C$4="ANO",IF($K$25&lt;=J33,"",IF($K$25/2*J30&lt;J32,J32,$K$25/2*J30)),IF($K$25/2&gt;J31,J31*J30,IF($K$25/2*J30&lt;J29,J29,$K$25/2*J30))),"")</f>
        <v/>
      </c>
      <c r="K37" s="21" t="e">
        <f>IF(AND($K$25&gt;0,$C$6="NE",$D$2=K28),IF($C$4="ANO",IF($K$25&lt;=K33,"",IF($K$25/2*K30&lt;K32,K32,IF($K$25/2&gt;=K31,K31*K30,$K$25/2*K30))),IF($K$25/2&gt;K31,K31*K30,IF($K$25/2*K30&lt;K29,K29,$K$25/2*K30))),"")</f>
        <v>#VALUE!</v>
      </c>
      <c r="L37" s="21" t="str">
        <f>IF(AND($K$25&gt;0,$C$6="NE",$D$2=L28),IF($C$4="ANO",IF($K$25&lt;=L33,"",IF($K$25*0.55*L30&lt;L32,L32,IF($K$25*0.55&gt;=L31,L31*L30,$K$25*0.55*L30))),IF($K$25*0.55&gt;L31,L31*L30,IF($K$25*0.55*L30&lt;L29,L29,$K$25*0.55*L30))),"")</f>
        <v/>
      </c>
      <c r="M37" s="21" t="str">
        <f>IF(AND($K$25&gt;0,$C$6="NE",$D$2=M28),IF($C$4="ANO",IF($K$25&lt;=M33,"",IF($K$25/2*M30&lt;M32,M32,$K$25/2*M30)),IF($K$25/2&gt;M31,M31*M30,IF($K$25/2*M30&lt;M29,M29,$K$25/2*M30))),"")</f>
        <v/>
      </c>
      <c r="Q37" s="9"/>
      <c r="R37" s="9"/>
      <c r="S37" s="9"/>
    </row>
    <row r="38" spans="1:19" ht="15" customHeight="1" x14ac:dyDescent="0.25">
      <c r="A38" s="5"/>
      <c r="B38" s="5"/>
      <c r="C38" s="7"/>
      <c r="D38" s="5"/>
      <c r="E38" s="6"/>
      <c r="G38" s="22" t="s">
        <v>6</v>
      </c>
      <c r="H38" s="21" t="str">
        <f t="shared" ref="H38:M38" si="0">IF(OR($K$25="",$C$6="ANO",$D$2&lt;&gt;H28),"",IF($C$4="ANO",$K$25/2*H35,IF($K$25/2*H35&lt;H34,H34,$K$25/2*H35)))</f>
        <v/>
      </c>
      <c r="I38" s="21" t="str">
        <f t="shared" si="0"/>
        <v/>
      </c>
      <c r="J38" s="21" t="str">
        <f t="shared" si="0"/>
        <v/>
      </c>
      <c r="K38" s="21" t="str">
        <f t="shared" si="0"/>
        <v/>
      </c>
      <c r="L38" s="21" t="str">
        <f t="shared" si="0"/>
        <v/>
      </c>
      <c r="M38" s="21" t="str">
        <f t="shared" si="0"/>
        <v/>
      </c>
      <c r="Q38" s="9"/>
      <c r="R38" s="9"/>
      <c r="S38" s="9"/>
    </row>
    <row r="39" spans="1:19" ht="13.2" x14ac:dyDescent="0.25">
      <c r="A39" s="5"/>
      <c r="B39" s="5"/>
      <c r="C39" s="7"/>
      <c r="D39" s="5"/>
      <c r="E39" s="6"/>
      <c r="G39" s="22" t="s">
        <v>5</v>
      </c>
      <c r="H39" s="96" t="e">
        <f>SUM(H37:M38)</f>
        <v>#VALUE!</v>
      </c>
      <c r="I39" s="96"/>
      <c r="J39" s="96"/>
      <c r="K39" s="96"/>
      <c r="L39" s="96"/>
      <c r="M39" s="96"/>
      <c r="Q39" s="9"/>
      <c r="R39" s="9"/>
      <c r="S39" s="9"/>
    </row>
    <row r="40" spans="1:19" ht="13.2" x14ac:dyDescent="0.25">
      <c r="A40" s="5"/>
      <c r="B40" s="5"/>
      <c r="C40" s="7"/>
      <c r="D40" s="5"/>
      <c r="E40" s="6"/>
      <c r="G40" s="20" t="s">
        <v>4</v>
      </c>
      <c r="H40" s="21" t="str">
        <f>IF(OR($D$2&lt;&gt;H28,$J$3&lt;&gt;"NE"),"",2070)</f>
        <v/>
      </c>
      <c r="I40" s="21" t="str">
        <f>IF(OR($D$2&lt;&gt;I28,$J$3&lt;&gt;"NE"),"",2320)</f>
        <v/>
      </c>
      <c r="J40" s="21" t="str">
        <f>IF(OR($D$2&lt;&gt;J28,$J$3&lt;&gt;"NE"),"",2570)</f>
        <v/>
      </c>
      <c r="K40" s="21" t="str">
        <f>IF(OR($D$2&lt;&gt;K28,$J$3&lt;&gt;"NE"),"",2570)</f>
        <v/>
      </c>
      <c r="L40" s="21" t="str">
        <f>IF(OR($D$2&lt;&gt;L28,$J$3&lt;&gt;"NE"),"",2570)</f>
        <v/>
      </c>
      <c r="M40" s="21" t="str">
        <f>IF(OR($D$2&lt;&gt;M28,$J$3&lt;&gt;"NE"),"",2570)</f>
        <v/>
      </c>
      <c r="Q40" s="9"/>
      <c r="R40" s="9"/>
      <c r="S40" s="9"/>
    </row>
    <row r="41" spans="1:19" ht="13.2" x14ac:dyDescent="0.25">
      <c r="A41" s="5"/>
      <c r="B41" s="5"/>
      <c r="C41" s="7"/>
      <c r="D41" s="5"/>
      <c r="E41" s="6"/>
      <c r="G41" s="20" t="s">
        <v>3</v>
      </c>
      <c r="H41" s="97" t="str">
        <f>IF(J3="NE",IF(OR(C12="",D17=0),"",IF(((D17-(J5*D17))*0.15)&lt;(SUM(H40:K40)),0,((D17-(J5*D17))*0.15)-(SUM(H40:K40)))),"")</f>
        <v/>
      </c>
      <c r="I41" s="97"/>
      <c r="J41" s="97"/>
      <c r="K41" s="97"/>
      <c r="L41" s="97"/>
      <c r="M41" s="97"/>
      <c r="Q41" s="9"/>
      <c r="R41" s="9"/>
      <c r="S41" s="9"/>
    </row>
    <row r="42" spans="1:19" ht="13.2" x14ac:dyDescent="0.25">
      <c r="A42" s="5"/>
      <c r="B42" s="5"/>
      <c r="C42" s="7"/>
      <c r="D42" s="5"/>
      <c r="E42" s="6"/>
      <c r="K42" s="19"/>
      <c r="L42" s="19"/>
      <c r="M42" s="19"/>
      <c r="Q42" s="18"/>
      <c r="R42" s="18"/>
      <c r="S42" s="18"/>
    </row>
    <row r="43" spans="1:19" ht="13.2" x14ac:dyDescent="0.25">
      <c r="A43" s="5"/>
      <c r="B43" s="5"/>
      <c r="C43" s="7"/>
      <c r="D43" s="5"/>
      <c r="E43" s="6"/>
      <c r="K43" s="19"/>
      <c r="L43" s="19"/>
      <c r="M43" s="19"/>
      <c r="Q43" s="18"/>
      <c r="R43" s="18"/>
      <c r="S43" s="18"/>
    </row>
    <row r="44" spans="1:19" ht="13.2" x14ac:dyDescent="0.25">
      <c r="A44" s="5"/>
      <c r="B44" s="5"/>
      <c r="C44" s="7"/>
      <c r="D44" s="5"/>
      <c r="E44" s="6"/>
      <c r="G44" s="17"/>
      <c r="H44" s="16"/>
      <c r="I44" s="15" t="s">
        <v>2</v>
      </c>
      <c r="J44" s="14" t="s">
        <v>1</v>
      </c>
      <c r="Q44" s="9"/>
      <c r="R44" s="9"/>
      <c r="S44" s="9"/>
    </row>
    <row r="45" spans="1:19" ht="13.2" x14ac:dyDescent="0.25">
      <c r="A45" s="5"/>
      <c r="B45" s="5"/>
      <c r="C45" s="7"/>
      <c r="D45" s="5"/>
      <c r="E45" s="6"/>
      <c r="G45" s="13" t="s">
        <v>0</v>
      </c>
      <c r="H45" s="12"/>
      <c r="I45" s="11" t="str">
        <f>IF(OR(J2="NE",J3="ANO"),IF(E20="","",E20/E5),IF(C6="ANO",IF(OR(SUM(O3:O6)=0,D17=0),"",SUM(M20:M23)),IF(OR(C12="",D17=0),"",D17-(J5*D17)-H41-H39/12)))</f>
        <v/>
      </c>
      <c r="J45" s="10" t="str">
        <f>IF(OR(J2="NE",J3="ANO"),IF(C6="ANO",IF(SUM(K20:K23)=0,"",SUM(K20:K23)),IF(OR(C11="",C5="",E4=""),"",E4-(C5/C11*E11)-H39/12*E5)),"")</f>
        <v/>
      </c>
      <c r="Q45" s="9"/>
      <c r="R45" s="9"/>
      <c r="S45" s="9"/>
    </row>
    <row r="46" spans="1:19" ht="13.2" x14ac:dyDescent="0.25">
      <c r="A46" s="5"/>
      <c r="B46" s="5"/>
      <c r="C46" s="7"/>
      <c r="D46" s="5"/>
      <c r="E46" s="6"/>
      <c r="Q46" s="9"/>
      <c r="R46" s="9"/>
      <c r="S46" s="9"/>
    </row>
    <row r="47" spans="1:19" x14ac:dyDescent="0.3">
      <c r="A47" s="5"/>
      <c r="B47" s="5"/>
      <c r="C47" s="7"/>
      <c r="D47" s="5"/>
      <c r="E47" s="6"/>
      <c r="Q47" s="8"/>
      <c r="R47" s="8"/>
      <c r="S47" s="8"/>
    </row>
    <row r="48" spans="1:19" x14ac:dyDescent="0.3">
      <c r="A48" s="5"/>
      <c r="B48" s="5"/>
      <c r="C48" s="7"/>
      <c r="D48" s="5"/>
      <c r="E48" s="6"/>
      <c r="Q48" s="8"/>
      <c r="R48" s="8"/>
      <c r="S48" s="8"/>
    </row>
    <row r="49" spans="1:19" x14ac:dyDescent="0.3">
      <c r="A49" s="5"/>
      <c r="B49" s="5"/>
      <c r="C49" s="7"/>
      <c r="D49" s="5"/>
      <c r="E49" s="6"/>
      <c r="Q49" s="8"/>
      <c r="R49" s="8"/>
      <c r="S49" s="8"/>
    </row>
    <row r="50" spans="1:19" x14ac:dyDescent="0.3">
      <c r="A50" s="5"/>
      <c r="B50" s="5"/>
      <c r="C50" s="7"/>
      <c r="D50" s="5"/>
      <c r="E50" s="6"/>
      <c r="Q50" s="8"/>
      <c r="R50" s="8"/>
      <c r="S50" s="8"/>
    </row>
    <row r="51" spans="1:19" x14ac:dyDescent="0.3">
      <c r="A51" s="5"/>
      <c r="B51" s="5"/>
      <c r="C51" s="7"/>
      <c r="D51" s="5"/>
      <c r="E51" s="6"/>
      <c r="Q51" s="8"/>
      <c r="R51" s="8"/>
      <c r="S51" s="8"/>
    </row>
    <row r="52" spans="1:19" x14ac:dyDescent="0.3">
      <c r="A52" s="5"/>
      <c r="B52" s="5"/>
      <c r="C52" s="7"/>
      <c r="D52" s="5"/>
      <c r="E52" s="6"/>
      <c r="Q52" s="8"/>
      <c r="R52" s="8"/>
      <c r="S52" s="8"/>
    </row>
    <row r="53" spans="1:19" x14ac:dyDescent="0.3">
      <c r="A53" s="5"/>
      <c r="B53" s="5"/>
      <c r="C53" s="7"/>
      <c r="D53" s="5"/>
      <c r="E53" s="6"/>
      <c r="Q53" s="8"/>
      <c r="R53" s="8"/>
      <c r="S53" s="8"/>
    </row>
    <row r="54" spans="1:19" x14ac:dyDescent="0.3">
      <c r="A54" s="5"/>
      <c r="B54" s="5"/>
      <c r="C54" s="7"/>
      <c r="D54" s="5"/>
      <c r="E54" s="6"/>
      <c r="Q54" s="8"/>
      <c r="R54" s="8"/>
      <c r="S54" s="8"/>
    </row>
    <row r="55" spans="1:19" x14ac:dyDescent="0.3">
      <c r="A55" s="5"/>
      <c r="B55" s="5"/>
      <c r="C55" s="7"/>
      <c r="D55" s="5"/>
      <c r="E55" s="6"/>
      <c r="Q55" s="8"/>
      <c r="R55" s="8"/>
      <c r="S55" s="8"/>
    </row>
    <row r="56" spans="1:19" x14ac:dyDescent="0.3">
      <c r="A56" s="5"/>
      <c r="B56" s="5"/>
      <c r="C56" s="7"/>
      <c r="D56" s="5"/>
      <c r="E56" s="6"/>
      <c r="Q56" s="8"/>
      <c r="R56" s="8"/>
      <c r="S56" s="8"/>
    </row>
    <row r="57" spans="1:19" x14ac:dyDescent="0.3">
      <c r="A57" s="5"/>
      <c r="B57" s="5"/>
      <c r="C57" s="7"/>
      <c r="D57" s="5"/>
      <c r="E57" s="6"/>
      <c r="Q57" s="8"/>
      <c r="R57" s="8"/>
      <c r="S57" s="8"/>
    </row>
    <row r="58" spans="1:19" x14ac:dyDescent="0.3">
      <c r="A58" s="5"/>
      <c r="B58" s="5"/>
      <c r="C58" s="7"/>
      <c r="D58" s="5"/>
      <c r="E58" s="6"/>
      <c r="Q58" s="8"/>
      <c r="R58" s="8"/>
      <c r="S58" s="8"/>
    </row>
    <row r="59" spans="1:19" x14ac:dyDescent="0.3">
      <c r="A59" s="5"/>
      <c r="B59" s="5"/>
      <c r="C59" s="7"/>
      <c r="D59" s="5"/>
      <c r="E59" s="6"/>
      <c r="Q59" s="8"/>
      <c r="R59" s="8"/>
      <c r="S59" s="8"/>
    </row>
    <row r="60" spans="1:19" x14ac:dyDescent="0.3">
      <c r="A60" s="5"/>
      <c r="B60" s="5"/>
      <c r="C60" s="7"/>
      <c r="D60" s="5"/>
      <c r="E60" s="6"/>
      <c r="Q60" s="8"/>
      <c r="R60" s="8"/>
      <c r="S60" s="8"/>
    </row>
    <row r="61" spans="1:19" x14ac:dyDescent="0.3">
      <c r="A61" s="5"/>
      <c r="B61" s="5"/>
      <c r="C61" s="7"/>
      <c r="D61" s="5"/>
      <c r="E61" s="6"/>
      <c r="Q61" s="8"/>
      <c r="R61" s="8"/>
      <c r="S61" s="8"/>
    </row>
    <row r="62" spans="1:19" x14ac:dyDescent="0.3">
      <c r="A62" s="5"/>
      <c r="B62" s="5"/>
      <c r="C62" s="7"/>
      <c r="D62" s="5"/>
      <c r="E62" s="6"/>
      <c r="Q62" s="8"/>
      <c r="R62" s="8"/>
      <c r="S62" s="8"/>
    </row>
    <row r="63" spans="1:19" x14ac:dyDescent="0.3">
      <c r="A63" s="5"/>
      <c r="B63" s="5"/>
      <c r="C63" s="7"/>
      <c r="D63" s="5"/>
      <c r="E63" s="6"/>
      <c r="Q63" s="8"/>
      <c r="R63" s="8"/>
      <c r="S63" s="8"/>
    </row>
    <row r="64" spans="1:19" x14ac:dyDescent="0.3">
      <c r="A64" s="5"/>
      <c r="B64" s="5"/>
      <c r="C64" s="7"/>
      <c r="D64" s="5"/>
      <c r="E64" s="6"/>
      <c r="Q64" s="8"/>
      <c r="R64" s="8"/>
      <c r="S64" s="8"/>
    </row>
    <row r="65" spans="1:19" x14ac:dyDescent="0.3">
      <c r="A65" s="5"/>
      <c r="B65" s="5"/>
      <c r="C65" s="7"/>
      <c r="D65" s="5"/>
      <c r="E65" s="6"/>
      <c r="Q65" s="8"/>
      <c r="R65" s="8"/>
      <c r="S65" s="8"/>
    </row>
    <row r="66" spans="1:19" x14ac:dyDescent="0.3">
      <c r="A66" s="5"/>
      <c r="B66" s="5"/>
      <c r="C66" s="7"/>
      <c r="D66" s="5"/>
      <c r="E66" s="6"/>
      <c r="Q66" s="8"/>
      <c r="R66" s="8"/>
      <c r="S66" s="8"/>
    </row>
    <row r="67" spans="1:19" x14ac:dyDescent="0.3">
      <c r="A67" s="5"/>
      <c r="B67" s="5"/>
      <c r="C67" s="7"/>
      <c r="D67" s="5"/>
      <c r="E67" s="6"/>
      <c r="Q67" s="8"/>
      <c r="R67" s="8"/>
      <c r="S67" s="8"/>
    </row>
    <row r="68" spans="1:19" x14ac:dyDescent="0.3">
      <c r="A68" s="5"/>
      <c r="B68" s="5"/>
      <c r="C68" s="7"/>
      <c r="D68" s="5"/>
      <c r="E68" s="6"/>
      <c r="Q68" s="8"/>
      <c r="R68" s="8"/>
      <c r="S68" s="8"/>
    </row>
    <row r="69" spans="1:19" x14ac:dyDescent="0.3">
      <c r="A69" s="5"/>
      <c r="B69" s="5"/>
      <c r="C69" s="7"/>
      <c r="D69" s="5"/>
      <c r="E69" s="6"/>
      <c r="Q69" s="8"/>
      <c r="R69" s="8"/>
      <c r="S69" s="8"/>
    </row>
    <row r="70" spans="1:19" x14ac:dyDescent="0.3">
      <c r="A70" s="5"/>
      <c r="B70" s="5"/>
      <c r="C70" s="7"/>
      <c r="D70" s="5"/>
      <c r="E70" s="6"/>
      <c r="Q70" s="8"/>
      <c r="R70" s="8"/>
      <c r="S70" s="8"/>
    </row>
    <row r="71" spans="1:19" x14ac:dyDescent="0.3">
      <c r="A71" s="5"/>
      <c r="B71" s="5"/>
      <c r="C71" s="7"/>
      <c r="D71" s="5"/>
      <c r="E71" s="6"/>
      <c r="Q71" s="8"/>
      <c r="R71" s="8"/>
      <c r="S71" s="8"/>
    </row>
    <row r="72" spans="1:19" x14ac:dyDescent="0.3">
      <c r="A72" s="5"/>
      <c r="B72" s="5"/>
      <c r="C72" s="7"/>
      <c r="D72" s="5"/>
      <c r="E72" s="6"/>
      <c r="Q72" s="8"/>
      <c r="R72" s="8"/>
      <c r="S72" s="8"/>
    </row>
    <row r="73" spans="1:19" x14ac:dyDescent="0.3">
      <c r="A73" s="5"/>
      <c r="B73" s="5"/>
      <c r="C73" s="7"/>
      <c r="D73" s="5"/>
      <c r="E73" s="6"/>
      <c r="Q73" s="8"/>
      <c r="R73" s="8"/>
      <c r="S73" s="8"/>
    </row>
    <row r="74" spans="1:19" x14ac:dyDescent="0.3">
      <c r="A74" s="5"/>
      <c r="B74" s="5"/>
      <c r="C74" s="7"/>
      <c r="D74" s="5"/>
      <c r="E74" s="6"/>
      <c r="Q74" s="8"/>
      <c r="R74" s="8"/>
      <c r="S74" s="8"/>
    </row>
    <row r="75" spans="1:19" x14ac:dyDescent="0.3">
      <c r="A75" s="5"/>
      <c r="B75" s="5"/>
      <c r="C75" s="7"/>
      <c r="D75" s="5"/>
      <c r="E75" s="6"/>
      <c r="Q75" s="8"/>
      <c r="R75" s="8"/>
      <c r="S75" s="8"/>
    </row>
    <row r="76" spans="1:19" x14ac:dyDescent="0.3">
      <c r="A76" s="5"/>
      <c r="B76" s="5"/>
      <c r="C76" s="7"/>
      <c r="D76" s="5"/>
      <c r="E76" s="6"/>
      <c r="Q76" s="8"/>
      <c r="R76" s="8"/>
      <c r="S76" s="8"/>
    </row>
    <row r="77" spans="1:19" x14ac:dyDescent="0.3">
      <c r="A77" s="5"/>
      <c r="B77" s="5"/>
      <c r="C77" s="7"/>
      <c r="D77" s="5"/>
      <c r="E77" s="6"/>
      <c r="Q77" s="8"/>
      <c r="R77" s="8"/>
      <c r="S77" s="8"/>
    </row>
    <row r="78" spans="1:19" x14ac:dyDescent="0.3">
      <c r="A78" s="5"/>
      <c r="B78" s="5"/>
      <c r="C78" s="7"/>
      <c r="D78" s="5"/>
      <c r="E78" s="6"/>
      <c r="Q78" s="8"/>
      <c r="R78" s="8"/>
      <c r="S78" s="8"/>
    </row>
    <row r="79" spans="1:19" x14ac:dyDescent="0.3">
      <c r="A79" s="5"/>
      <c r="B79" s="5"/>
      <c r="C79" s="7"/>
      <c r="D79" s="5"/>
      <c r="E79" s="6"/>
      <c r="Q79" s="8"/>
      <c r="R79" s="8"/>
      <c r="S79" s="8"/>
    </row>
    <row r="80" spans="1:19" x14ac:dyDescent="0.3">
      <c r="A80" s="5"/>
      <c r="B80" s="5"/>
      <c r="C80" s="7"/>
      <c r="D80" s="5"/>
      <c r="E80" s="6"/>
      <c r="Q80" s="8"/>
      <c r="R80" s="8"/>
      <c r="S80" s="8"/>
    </row>
    <row r="81" spans="1:19" x14ac:dyDescent="0.3">
      <c r="A81" s="5"/>
      <c r="B81" s="5"/>
      <c r="C81" s="7"/>
      <c r="D81" s="5"/>
      <c r="E81" s="6"/>
      <c r="Q81" s="8"/>
      <c r="R81" s="8"/>
      <c r="S81" s="8"/>
    </row>
    <row r="82" spans="1:19" x14ac:dyDescent="0.3">
      <c r="A82" s="5"/>
      <c r="B82" s="5"/>
      <c r="C82" s="7"/>
      <c r="D82" s="5"/>
      <c r="E82" s="6"/>
      <c r="Q82" s="8"/>
      <c r="R82" s="8"/>
      <c r="S82" s="8"/>
    </row>
    <row r="83" spans="1:19" x14ac:dyDescent="0.3">
      <c r="A83" s="5"/>
      <c r="B83" s="5"/>
      <c r="C83" s="7"/>
      <c r="D83" s="5"/>
      <c r="E83" s="6"/>
    </row>
    <row r="84" spans="1:19" x14ac:dyDescent="0.3">
      <c r="A84" s="5"/>
      <c r="B84" s="5"/>
      <c r="C84" s="7"/>
      <c r="D84" s="5"/>
      <c r="E84" s="6"/>
    </row>
    <row r="85" spans="1:19" x14ac:dyDescent="0.3">
      <c r="A85" s="5"/>
      <c r="B85" s="5"/>
      <c r="C85" s="7"/>
      <c r="D85" s="5"/>
      <c r="E85" s="6"/>
    </row>
    <row r="86" spans="1:19" x14ac:dyDescent="0.3">
      <c r="A86" s="5"/>
      <c r="B86" s="5"/>
      <c r="C86" s="7"/>
      <c r="D86" s="5"/>
      <c r="E86" s="6"/>
    </row>
    <row r="87" spans="1:19" x14ac:dyDescent="0.3">
      <c r="A87" s="5"/>
      <c r="B87" s="5"/>
      <c r="C87" s="7"/>
      <c r="D87" s="5"/>
      <c r="E87" s="6"/>
    </row>
    <row r="88" spans="1:19" x14ac:dyDescent="0.3">
      <c r="A88" s="5"/>
      <c r="B88" s="5"/>
      <c r="C88" s="7"/>
      <c r="D88" s="5"/>
      <c r="E88" s="6"/>
    </row>
    <row r="89" spans="1:19" x14ac:dyDescent="0.3">
      <c r="A89" s="5"/>
      <c r="B89" s="5"/>
      <c r="C89" s="7"/>
      <c r="D89" s="5"/>
      <c r="E89" s="6"/>
    </row>
    <row r="90" spans="1:19" x14ac:dyDescent="0.3">
      <c r="A90" s="5"/>
      <c r="B90" s="5"/>
      <c r="C90" s="7"/>
      <c r="D90" s="5"/>
      <c r="E90" s="6"/>
    </row>
    <row r="91" spans="1:19" x14ac:dyDescent="0.3">
      <c r="A91" s="5"/>
      <c r="B91" s="5"/>
      <c r="C91" s="7"/>
      <c r="D91" s="5"/>
      <c r="E91" s="6"/>
    </row>
    <row r="92" spans="1:19" x14ac:dyDescent="0.3">
      <c r="A92" s="5"/>
      <c r="B92" s="5"/>
      <c r="C92" s="7"/>
      <c r="D92" s="5"/>
      <c r="E92" s="6"/>
    </row>
    <row r="93" spans="1:19" x14ac:dyDescent="0.3">
      <c r="A93" s="5"/>
      <c r="B93" s="5"/>
      <c r="C93" s="7"/>
      <c r="D93" s="5"/>
      <c r="E93" s="6"/>
    </row>
    <row r="94" spans="1:19" x14ac:dyDescent="0.3">
      <c r="A94" s="5"/>
      <c r="B94" s="5"/>
      <c r="C94" s="7"/>
      <c r="D94" s="5"/>
      <c r="E94" s="6"/>
    </row>
    <row r="95" spans="1:19" x14ac:dyDescent="0.3">
      <c r="A95" s="5"/>
      <c r="B95" s="5"/>
      <c r="C95" s="7"/>
      <c r="D95" s="5"/>
      <c r="E95" s="6"/>
    </row>
    <row r="96" spans="1:19" x14ac:dyDescent="0.3">
      <c r="A96" s="5"/>
      <c r="B96" s="5"/>
      <c r="C96" s="7"/>
      <c r="D96" s="5"/>
      <c r="E96" s="6"/>
    </row>
    <row r="97" spans="1:5" x14ac:dyDescent="0.3">
      <c r="A97" s="5"/>
      <c r="B97" s="5"/>
      <c r="C97" s="7"/>
      <c r="D97" s="5"/>
      <c r="E97" s="6"/>
    </row>
    <row r="98" spans="1:5" x14ac:dyDescent="0.3">
      <c r="A98" s="5"/>
      <c r="B98" s="5"/>
      <c r="C98" s="7"/>
      <c r="D98" s="5"/>
      <c r="E98" s="6"/>
    </row>
    <row r="99" spans="1:5" x14ac:dyDescent="0.3">
      <c r="A99" s="5"/>
      <c r="B99" s="5"/>
      <c r="C99" s="7"/>
      <c r="D99" s="5"/>
      <c r="E99" s="6"/>
    </row>
    <row r="100" spans="1:5" x14ac:dyDescent="0.3">
      <c r="A100" s="5"/>
      <c r="B100" s="5"/>
      <c r="C100" s="7"/>
      <c r="D100" s="5"/>
      <c r="E100" s="6"/>
    </row>
    <row r="101" spans="1:5" x14ac:dyDescent="0.3">
      <c r="A101" s="5"/>
      <c r="B101" s="5"/>
      <c r="C101" s="7"/>
      <c r="D101" s="5"/>
      <c r="E101" s="6"/>
    </row>
    <row r="102" spans="1:5" x14ac:dyDescent="0.3">
      <c r="A102" s="5"/>
      <c r="B102" s="5"/>
      <c r="C102" s="7"/>
      <c r="D102" s="5"/>
      <c r="E102" s="6"/>
    </row>
    <row r="103" spans="1:5" x14ac:dyDescent="0.3">
      <c r="A103" s="5"/>
      <c r="B103" s="5"/>
      <c r="C103" s="7"/>
      <c r="D103" s="5"/>
      <c r="E103" s="6"/>
    </row>
    <row r="104" spans="1:5" x14ac:dyDescent="0.3">
      <c r="A104" s="5"/>
      <c r="B104" s="5"/>
      <c r="C104" s="7"/>
      <c r="D104" s="5"/>
      <c r="E104" s="6"/>
    </row>
    <row r="105" spans="1:5" x14ac:dyDescent="0.3">
      <c r="A105" s="5"/>
      <c r="B105" s="5"/>
      <c r="C105" s="7"/>
      <c r="D105" s="5"/>
      <c r="E105" s="6"/>
    </row>
    <row r="106" spans="1:5" x14ac:dyDescent="0.3">
      <c r="A106" s="5"/>
      <c r="B106" s="5"/>
      <c r="C106" s="7"/>
      <c r="D106" s="5"/>
      <c r="E106" s="6"/>
    </row>
    <row r="107" spans="1:5" x14ac:dyDescent="0.3">
      <c r="A107" s="5"/>
      <c r="B107" s="5"/>
      <c r="C107" s="7"/>
      <c r="D107" s="5"/>
      <c r="E107" s="6"/>
    </row>
    <row r="108" spans="1:5" x14ac:dyDescent="0.3">
      <c r="A108" s="5"/>
      <c r="B108" s="5"/>
      <c r="C108" s="7"/>
      <c r="D108" s="5"/>
      <c r="E108" s="6"/>
    </row>
    <row r="109" spans="1:5" x14ac:dyDescent="0.3">
      <c r="A109" s="5"/>
      <c r="B109" s="5"/>
      <c r="C109" s="7"/>
      <c r="D109" s="5"/>
      <c r="E109" s="6"/>
    </row>
    <row r="110" spans="1:5" x14ac:dyDescent="0.3">
      <c r="A110" s="5"/>
      <c r="B110" s="5"/>
      <c r="C110" s="7"/>
      <c r="D110" s="5"/>
      <c r="E110" s="6"/>
    </row>
    <row r="111" spans="1:5" x14ac:dyDescent="0.3">
      <c r="A111" s="5"/>
      <c r="B111" s="5"/>
      <c r="C111" s="7"/>
      <c r="D111" s="5"/>
      <c r="E111" s="6"/>
    </row>
    <row r="112" spans="1:5" x14ac:dyDescent="0.3">
      <c r="A112" s="5"/>
      <c r="B112" s="5"/>
      <c r="C112" s="7"/>
      <c r="D112" s="5"/>
      <c r="E112" s="6"/>
    </row>
    <row r="113" spans="1:5" x14ac:dyDescent="0.3">
      <c r="A113" s="5"/>
      <c r="B113" s="5"/>
      <c r="C113" s="7"/>
      <c r="D113" s="5"/>
      <c r="E113" s="6"/>
    </row>
    <row r="114" spans="1:5" x14ac:dyDescent="0.3">
      <c r="A114" s="5"/>
      <c r="B114" s="5"/>
      <c r="C114" s="7"/>
      <c r="D114" s="5"/>
      <c r="E114" s="6"/>
    </row>
    <row r="115" spans="1:5" x14ac:dyDescent="0.3">
      <c r="A115" s="5"/>
      <c r="B115" s="5"/>
      <c r="C115" s="7"/>
      <c r="D115" s="5"/>
      <c r="E115" s="6"/>
    </row>
    <row r="116" spans="1:5" x14ac:dyDescent="0.3">
      <c r="A116" s="5"/>
      <c r="B116" s="5"/>
      <c r="C116" s="7"/>
      <c r="D116" s="5"/>
      <c r="E116" s="6"/>
    </row>
    <row r="117" spans="1:5" x14ac:dyDescent="0.3">
      <c r="A117" s="5"/>
      <c r="B117" s="5"/>
      <c r="C117" s="7"/>
      <c r="D117" s="5"/>
      <c r="E117" s="6"/>
    </row>
    <row r="118" spans="1:5" x14ac:dyDescent="0.3">
      <c r="A118" s="5"/>
      <c r="B118" s="5"/>
      <c r="C118" s="7"/>
      <c r="D118" s="5"/>
      <c r="E118" s="6"/>
    </row>
    <row r="119" spans="1:5" x14ac:dyDescent="0.3">
      <c r="A119" s="5"/>
      <c r="B119" s="5"/>
      <c r="C119" s="7"/>
      <c r="D119" s="5"/>
      <c r="E119" s="6"/>
    </row>
    <row r="120" spans="1:5" x14ac:dyDescent="0.3">
      <c r="A120" s="5"/>
      <c r="B120" s="5"/>
      <c r="C120" s="7"/>
      <c r="D120" s="5"/>
      <c r="E120" s="6"/>
    </row>
    <row r="121" spans="1:5" x14ac:dyDescent="0.3">
      <c r="A121" s="5"/>
      <c r="B121" s="5"/>
      <c r="C121" s="7"/>
      <c r="D121" s="5"/>
      <c r="E121" s="6"/>
    </row>
    <row r="122" spans="1:5" x14ac:dyDescent="0.3">
      <c r="A122" s="5"/>
      <c r="B122" s="5"/>
      <c r="C122" s="7"/>
      <c r="D122" s="5"/>
      <c r="E122" s="6"/>
    </row>
    <row r="123" spans="1:5" x14ac:dyDescent="0.3">
      <c r="A123" s="5"/>
    </row>
  </sheetData>
  <mergeCells count="16">
    <mergeCell ref="H39:M39"/>
    <mergeCell ref="H41:M41"/>
    <mergeCell ref="B15:C15"/>
    <mergeCell ref="D15:E15"/>
    <mergeCell ref="B17:C17"/>
    <mergeCell ref="D17:E17"/>
    <mergeCell ref="B26:C26"/>
    <mergeCell ref="D26:E26"/>
    <mergeCell ref="B29:E29"/>
    <mergeCell ref="B30:E30"/>
    <mergeCell ref="Q1:S2"/>
    <mergeCell ref="B2:C3"/>
    <mergeCell ref="D2:E3"/>
    <mergeCell ref="N2:O2"/>
    <mergeCell ref="B14:C14"/>
    <mergeCell ref="D14:E14"/>
  </mergeCells>
  <conditionalFormatting sqref="Q1:S41 Q44:S1048576 K42:M43">
    <cfRule type="expression" dxfId="9" priority="10">
      <formula>$J$2="NE"</formula>
    </cfRule>
  </conditionalFormatting>
  <conditionalFormatting sqref="B12:E12">
    <cfRule type="expression" dxfId="8" priority="9" stopIfTrue="1">
      <formula>$J$7=TRUE</formula>
    </cfRule>
  </conditionalFormatting>
  <conditionalFormatting sqref="B4:E4 C5">
    <cfRule type="expression" dxfId="7" priority="8">
      <formula>$C$6="ANO"</formula>
    </cfRule>
  </conditionalFormatting>
  <conditionalFormatting sqref="N2:O6">
    <cfRule type="expression" dxfId="6" priority="7">
      <formula>$C$6="NE"</formula>
    </cfRule>
  </conditionalFormatting>
  <conditionalFormatting sqref="N10:O14">
    <cfRule type="expression" dxfId="5" priority="6">
      <formula>$C$9="ANO"</formula>
    </cfRule>
  </conditionalFormatting>
  <conditionalFormatting sqref="C8">
    <cfRule type="expression" dxfId="4" priority="5">
      <formula>$C$9="ANO"</formula>
    </cfRule>
  </conditionalFormatting>
  <conditionalFormatting sqref="B17:E17">
    <cfRule type="expression" dxfId="3" priority="4">
      <formula>$J$2="NE"</formula>
    </cfRule>
  </conditionalFormatting>
  <conditionalFormatting sqref="B11:E11">
    <cfRule type="expression" dxfId="2" priority="3">
      <formula>$J$8=TRUE</formula>
    </cfRule>
  </conditionalFormatting>
  <conditionalFormatting sqref="B29:E30">
    <cfRule type="expression" dxfId="1" priority="1" stopIfTrue="1">
      <formula>$J$2="NE"</formula>
    </cfRule>
    <cfRule type="expression" dxfId="0" priority="2">
      <formula>$C$6="ANO"</formula>
    </cfRule>
  </conditionalFormatting>
  <dataValidations count="4">
    <dataValidation type="list" allowBlank="1" showInputMessage="1" showErrorMessage="1" sqref="D2:E3" xr:uid="{F3238ECB-D2BE-4DB2-AC75-D75EAB8CADA8}">
      <formula1>$K$28</formula1>
    </dataValidation>
    <dataValidation type="list" allowBlank="1" showInputMessage="1" showErrorMessage="1" sqref="E8 E5" xr:uid="{555C29ED-B3FD-4EE0-A9F9-C19EB360DFBB}">
      <formula1>$G$1:$G$12</formula1>
    </dataValidation>
    <dataValidation type="list" allowBlank="1" showInputMessage="1" showErrorMessage="1" sqref="D15:D16" xr:uid="{DB450053-5505-43D7-B1EF-FB66430A70EF}">
      <formula1>$G$3:$G$12</formula1>
    </dataValidation>
    <dataValidation type="list" allowBlank="1" showInputMessage="1" showErrorMessage="1" sqref="C9 C6 C4" xr:uid="{0BB2B4ED-0C0C-48C1-A35B-7A552B0FC6A0}">
      <formula1>$H$1:$H$2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84FBECE65EAA4DB77ADDEB10348A33" ma:contentTypeVersion="1" ma:contentTypeDescription="Vytvoří nový dokument" ma:contentTypeScope="" ma:versionID="7b95c9f83d801f4203de81c6d7cc71da">
  <xsd:schema xmlns:xsd="http://www.w3.org/2001/XMLSchema" xmlns:xs="http://www.w3.org/2001/XMLSchema" xmlns:p="http://schemas.microsoft.com/office/2006/metadata/properties" xmlns:ns2="2c3f4b78-133b-479c-89a3-ad7c5c1f086d" targetNamespace="http://schemas.microsoft.com/office/2006/metadata/properties" ma:root="true" ma:fieldsID="f1982dc3d408ab518516acc070725234" ns2:_="">
    <xsd:import namespace="2c3f4b78-133b-479c-89a3-ad7c5c1f086d"/>
    <xsd:element name="properties">
      <xsd:complexType>
        <xsd:sequence>
          <xsd:element name="documentManagement">
            <xsd:complexType>
              <xsd:all>
                <xsd:element ref="ns2:Popi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f4b78-133b-479c-89a3-ad7c5c1f086d" elementFormDefault="qualified">
    <xsd:import namespace="http://schemas.microsoft.com/office/2006/documentManagement/types"/>
    <xsd:import namespace="http://schemas.microsoft.com/office/infopath/2007/PartnerControls"/>
    <xsd:element name="Popis" ma:index="8" nillable="true" ma:displayName="Popis" ma:internalName="Popi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opis xmlns="2c3f4b78-133b-479c-89a3-ad7c5c1f086d" xsi:nil="true"/>
  </documentManagement>
</p:properties>
</file>

<file path=customXml/itemProps1.xml><?xml version="1.0" encoding="utf-8"?>
<ds:datastoreItem xmlns:ds="http://schemas.openxmlformats.org/officeDocument/2006/customXml" ds:itemID="{E6B98D96-45AD-4233-A7B8-8B9FE4253E34}"/>
</file>

<file path=customXml/itemProps2.xml><?xml version="1.0" encoding="utf-8"?>
<ds:datastoreItem xmlns:ds="http://schemas.openxmlformats.org/officeDocument/2006/customXml" ds:itemID="{01766D7C-0C99-44BF-96F9-F4C79D2D94A7}"/>
</file>

<file path=customXml/itemProps3.xml><?xml version="1.0" encoding="utf-8"?>
<ds:datastoreItem xmlns:ds="http://schemas.openxmlformats.org/officeDocument/2006/customXml" ds:itemID="{EDA59DAB-8D57-4893-B7E2-EB5A9EC8727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DOLEŽELOVÁ Jana</dc:creator>
  <cp:lastModifiedBy>DOLEŽELOVÁ Jana</cp:lastModifiedBy>
  <dcterms:created xsi:type="dcterms:W3CDTF">2024-12-03T10:22:08Z</dcterms:created>
  <dcterms:modified xsi:type="dcterms:W3CDTF">2024-12-11T16:05:33Z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faec90-cc5a-4f20-9584-a1c4096f3391_Enabled">
    <vt:lpwstr>true</vt:lpwstr>
  </property>
  <property fmtid="{D5CDD505-2E9C-101B-9397-08002B2CF9AE}" pid="3" name="MSIP_Label_03faec90-cc5a-4f20-9584-a1c4096f3391_SetDate">
    <vt:lpwstr>2024-12-03T10:24:00Z</vt:lpwstr>
  </property>
  <property fmtid="{D5CDD505-2E9C-101B-9397-08002B2CF9AE}" pid="4" name="MSIP_Label_03faec90-cc5a-4f20-9584-a1c4096f3391_Method">
    <vt:lpwstr>Privileged</vt:lpwstr>
  </property>
  <property fmtid="{D5CDD505-2E9C-101B-9397-08002B2CF9AE}" pid="5" name="MSIP_Label_03faec90-cc5a-4f20-9584-a1c4096f3391_Name">
    <vt:lpwstr>03faec90-cc5a-4f20-9584-a1c4096f3391</vt:lpwstr>
  </property>
  <property fmtid="{D5CDD505-2E9C-101B-9397-08002B2CF9AE}" pid="6" name="MSIP_Label_03faec90-cc5a-4f20-9584-a1c4096f3391_SiteId">
    <vt:lpwstr>64af2aee-7d6c-49ac-a409-192d3fee73b8</vt:lpwstr>
  </property>
  <property fmtid="{D5CDD505-2E9C-101B-9397-08002B2CF9AE}" pid="7" name="MSIP_Label_03faec90-cc5a-4f20-9584-a1c4096f3391_ActionId">
    <vt:lpwstr>8a6ada99-7048-408a-9979-a150393668cd</vt:lpwstr>
  </property>
  <property fmtid="{D5CDD505-2E9C-101B-9397-08002B2CF9AE}" pid="8" name="MSIP_Label_03faec90-cc5a-4f20-9584-a1c4096f3391_ContentBits">
    <vt:lpwstr>0</vt:lpwstr>
  </property>
  <property fmtid="{D5CDD505-2E9C-101B-9397-08002B2CF9AE}" pid="9" name="ContentTypeId">
    <vt:lpwstr>0x0101009D84FBECE65EAA4DB77ADDEB10348A33</vt:lpwstr>
  </property>
</Properties>
</file>